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95" windowHeight="10950" activeTab="6"/>
  </bookViews>
  <sheets>
    <sheet name="Раздел1" sheetId="1" r:id="rId1"/>
    <sheet name="Раздел2" sheetId="4" r:id="rId2"/>
    <sheet name="Раздел3" sheetId="5" r:id="rId3"/>
    <sheet name="Раздел4" sheetId="6" r:id="rId4"/>
    <sheet name="Раздел5" sheetId="7" r:id="rId5"/>
    <sheet name="Раздел6" sheetId="8" r:id="rId6"/>
    <sheet name="Раздел7" sheetId="9" r:id="rId7"/>
  </sheets>
  <definedNames>
    <definedName name="Addr">Раздел1!$A$15</definedName>
    <definedName name="Contract_0121">#REF!</definedName>
    <definedName name="Contract_0122">#REF!</definedName>
    <definedName name="Contract_0123">#REF!</definedName>
    <definedName name="Contract_0124">#REF!</definedName>
    <definedName name="Contract_025">#REF!</definedName>
    <definedName name="Contract_031">#REF!</definedName>
    <definedName name="Date_0121">#REF!</definedName>
    <definedName name="Date_0122">#REF!</definedName>
    <definedName name="Date_0123">#REF!</definedName>
    <definedName name="Date_0124">#REF!</definedName>
    <definedName name="Date_025">#REF!</definedName>
    <definedName name="Date_031">#REF!</definedName>
    <definedName name="DealType_0121">#REF!</definedName>
    <definedName name="DealType_0122">#REF!</definedName>
    <definedName name="DealType_0123">#REF!</definedName>
    <definedName name="DealType_0124">#REF!</definedName>
    <definedName name="DealType_025">#REF!</definedName>
    <definedName name="DealType_031">#REF!</definedName>
    <definedName name="Email">Раздел1!$C$16</definedName>
    <definedName name="Emitent_0121">#REF!</definedName>
    <definedName name="Emitent_0122">#REF!</definedName>
    <definedName name="Emitent_0123">#REF!</definedName>
    <definedName name="Emitent_0124">#REF!</definedName>
    <definedName name="Emitent_025">#REF!</definedName>
    <definedName name="Emitent_031">#REF!</definedName>
    <definedName name="EmitentTitle_052">Раздел3!#REF!</definedName>
    <definedName name="OLE_LINK9" localSheetId="2">Раздел3!#REF!</definedName>
    <definedName name="OnDate">Раздел1!$E$19</definedName>
    <definedName name="PartyTitle">Раздел1!$A$13</definedName>
    <definedName name="r_010_01_10">Раздел1!$J$32</definedName>
    <definedName name="r_010_01_4">Раздел1!$D$32</definedName>
    <definedName name="r_010_01_5">Раздел1!$E$32</definedName>
    <definedName name="r_010_01_6">Раздел1!$F$32</definedName>
    <definedName name="r_010_01_7">Раздел1!$G$32</definedName>
    <definedName name="r_010_01_8">Раздел1!$H$32</definedName>
    <definedName name="r_010_01_9">Раздел1!$I$32</definedName>
    <definedName name="r_010_02_10">Раздел1!$J$33</definedName>
    <definedName name="r_010_02_4">Раздел1!$D$33</definedName>
    <definedName name="r_010_02_5">Раздел1!$E$33</definedName>
    <definedName name="r_010_02_6">Раздел1!$F$33</definedName>
    <definedName name="r_010_02_7">Раздел1!$G$33</definedName>
    <definedName name="r_010_02_8">Раздел1!$H$33</definedName>
    <definedName name="r_010_02_9">Раздел1!$I$33</definedName>
    <definedName name="r_010_03_10">Раздел1!$J$34</definedName>
    <definedName name="r_010_03_4">Раздел1!$D$34</definedName>
    <definedName name="r_010_03_5">Раздел1!$E$34</definedName>
    <definedName name="r_010_03_6">Раздел1!$F$34</definedName>
    <definedName name="r_010_03_7">Раздел1!$G$34</definedName>
    <definedName name="r_010_03_8">Раздел1!$H$34</definedName>
    <definedName name="r_010_03_9">Раздел1!$I$34</definedName>
    <definedName name="r_010_10">Раздел1!$J$31</definedName>
    <definedName name="r_010_4">Раздел1!$D$31</definedName>
    <definedName name="r_010_5">Раздел1!$E$31</definedName>
    <definedName name="r_010_6">Раздел1!$F$31</definedName>
    <definedName name="r_010_7">Раздел1!$G$31</definedName>
    <definedName name="r_010_8">Раздел1!$H$31</definedName>
    <definedName name="r_010_9">Раздел1!$I$31</definedName>
    <definedName name="r_0101_01_10">Раздел1!$J$36</definedName>
    <definedName name="r_0101_01_4">Раздел1!$D$36</definedName>
    <definedName name="r_0101_01_5">Раздел1!$E$36</definedName>
    <definedName name="r_0101_01_6">Раздел1!$F$36</definedName>
    <definedName name="r_0101_01_7">Раздел1!$G$36</definedName>
    <definedName name="r_0101_01_8">Раздел1!$H$36</definedName>
    <definedName name="r_0101_01_9">Раздел1!$I$36</definedName>
    <definedName name="r_0101_011_10">Раздел1!$J$38</definedName>
    <definedName name="r_0101_011_4">Раздел1!$D$38</definedName>
    <definedName name="r_0101_011_5">Раздел1!$E$38</definedName>
    <definedName name="r_0101_011_6">Раздел1!$F$38</definedName>
    <definedName name="r_0101_011_7">Раздел1!$G$38</definedName>
    <definedName name="r_0101_011_8">Раздел1!$H$38</definedName>
    <definedName name="r_0101_011_9">Раздел1!$I$38</definedName>
    <definedName name="r_0101_012_10">Раздел1!$J$39</definedName>
    <definedName name="r_0101_012_4">Раздел1!$D$39</definedName>
    <definedName name="r_0101_012_5">Раздел1!$E$39</definedName>
    <definedName name="r_0101_012_6">Раздел1!$F$39</definedName>
    <definedName name="r_0101_012_7">Раздел1!$G$39</definedName>
    <definedName name="r_0101_012_8">Раздел1!$H$39</definedName>
    <definedName name="r_0101_012_9">Раздел1!$I$39</definedName>
    <definedName name="r_0101_013_10">Раздел1!$J$40</definedName>
    <definedName name="r_0101_013_4">Раздел1!$D$40</definedName>
    <definedName name="r_0101_013_5">Раздел1!$E$40</definedName>
    <definedName name="r_0101_013_6">Раздел1!$F$40</definedName>
    <definedName name="r_0101_013_7">Раздел1!$G$40</definedName>
    <definedName name="r_0101_013_8">Раздел1!$H$40</definedName>
    <definedName name="r_0101_013_9">Раздел1!$I$40</definedName>
    <definedName name="r_0101_014_10">Раздел1!$J$41</definedName>
    <definedName name="r_0101_014_4">Раздел1!$D$41</definedName>
    <definedName name="r_0101_014_5">Раздел1!$E$41</definedName>
    <definedName name="r_0101_014_6">Раздел1!$F$41</definedName>
    <definedName name="r_0101_014_7">Раздел1!$G$41</definedName>
    <definedName name="r_0101_014_8">Раздел1!$H$41</definedName>
    <definedName name="r_0101_014_9">Раздел1!$I$41</definedName>
    <definedName name="r_0101_02_10">Раздел1!$J$42</definedName>
    <definedName name="r_0101_02_4">Раздел1!$D$42</definedName>
    <definedName name="r_0101_02_5">Раздел1!$E$42</definedName>
    <definedName name="r_0101_02_6">Раздел1!$F$42</definedName>
    <definedName name="r_0101_02_7">Раздел1!$G$42</definedName>
    <definedName name="r_0101_02_8">Раздел1!$H$42</definedName>
    <definedName name="r_0101_02_9">Раздел1!$I$42</definedName>
    <definedName name="r_0101_021_10">Раздел1!$J$44</definedName>
    <definedName name="r_0101_021_4">Раздел1!$D$44</definedName>
    <definedName name="r_0101_021_5">Раздел1!$E$44</definedName>
    <definedName name="r_0101_021_6">Раздел1!$F$44</definedName>
    <definedName name="r_0101_021_7">Раздел1!$G$44</definedName>
    <definedName name="r_0101_021_8">Раздел1!$H$44</definedName>
    <definedName name="r_0101_021_9">Раздел1!$I$44</definedName>
    <definedName name="r_0101_022_10">Раздел1!$J$45</definedName>
    <definedName name="r_0101_022_4">Раздел1!$D$45</definedName>
    <definedName name="r_0101_022_5">Раздел1!$E$45</definedName>
    <definedName name="r_0101_022_6">Раздел1!$F$45</definedName>
    <definedName name="r_0101_022_7">Раздел1!$G$45</definedName>
    <definedName name="r_0101_022_8">Раздел1!$H$45</definedName>
    <definedName name="r_0101_022_9">Раздел1!$I$45</definedName>
    <definedName name="r_0101_023_10">Раздел1!$J$46</definedName>
    <definedName name="r_0101_023_4">Раздел1!$D$46</definedName>
    <definedName name="r_0101_023_5">Раздел1!$E$46</definedName>
    <definedName name="r_0101_023_6">Раздел1!$F$46</definedName>
    <definedName name="r_0101_023_7">Раздел1!$G$46</definedName>
    <definedName name="r_0101_023_8">Раздел1!$H$46</definedName>
    <definedName name="r_0101_023_9">Раздел1!$I$46</definedName>
    <definedName name="r_0101_024_10">Раздел1!$J$47</definedName>
    <definedName name="r_0101_024_4">Раздел1!$D$47</definedName>
    <definedName name="r_0101_024_5">Раздел1!$E$47</definedName>
    <definedName name="r_0101_024_6">Раздел1!$F$47</definedName>
    <definedName name="r_0101_024_7">Раздел1!$G$47</definedName>
    <definedName name="r_0101_024_8">Раздел1!$H$47</definedName>
    <definedName name="r_0101_024_9">Раздел1!$I$47</definedName>
    <definedName name="r_0101_03_10">Раздел1!$J$48</definedName>
    <definedName name="r_0101_03_4">Раздел1!$D$48</definedName>
    <definedName name="r_0101_03_5">Раздел1!$E$48</definedName>
    <definedName name="r_0101_03_6">Раздел1!$F$48</definedName>
    <definedName name="r_0101_03_7">Раздел1!$G$48</definedName>
    <definedName name="r_0101_03_8">Раздел1!$H$48</definedName>
    <definedName name="r_0101_03_9">Раздел1!$I$48</definedName>
    <definedName name="r_011_01_10">Раздел1!$J$50</definedName>
    <definedName name="r_011_01_4">Раздел1!$D$50</definedName>
    <definedName name="r_011_01_5">Раздел1!$E$50</definedName>
    <definedName name="r_011_01_6">Раздел1!$F$50</definedName>
    <definedName name="r_011_01_7">Раздел1!$G$50</definedName>
    <definedName name="r_011_01_8">Раздел1!$H$50</definedName>
    <definedName name="r_011_01_9">Раздел1!$I$50</definedName>
    <definedName name="r_011_02_10">Раздел1!$J$51</definedName>
    <definedName name="r_011_02_4">Раздел1!$D$51</definedName>
    <definedName name="r_011_02_5">Раздел1!$E$51</definedName>
    <definedName name="r_011_02_6">Раздел1!$F$51</definedName>
    <definedName name="r_011_02_7">Раздел1!$G$51</definedName>
    <definedName name="r_011_02_8">Раздел1!$H$51</definedName>
    <definedName name="r_011_02_9">Раздел1!$I$51</definedName>
    <definedName name="r_011_03_10">Раздел1!$J$52</definedName>
    <definedName name="r_011_03_4">Раздел1!$D$52</definedName>
    <definedName name="r_011_03_5">Раздел1!$E$52</definedName>
    <definedName name="r_011_03_6">Раздел1!$F$52</definedName>
    <definedName name="r_011_03_7">Раздел1!$G$52</definedName>
    <definedName name="r_011_03_8">Раздел1!$H$52</definedName>
    <definedName name="r_011_03_9">Раздел1!$I$52</definedName>
    <definedName name="r_0111_01_10">Раздел1!$J$54</definedName>
    <definedName name="r_0111_01_4">Раздел1!$D$54</definedName>
    <definedName name="r_0111_01_5">Раздел1!$E$54</definedName>
    <definedName name="r_0111_01_6">Раздел1!$F$54</definedName>
    <definedName name="r_0111_01_7">Раздел1!$G$54</definedName>
    <definedName name="r_0111_01_8">Раздел1!$H$54</definedName>
    <definedName name="r_0111_01_9">Раздел1!$I$54</definedName>
    <definedName name="r_0111_011_10">Раздел1!$J$56</definedName>
    <definedName name="r_0111_011_4">Раздел1!$D$56</definedName>
    <definedName name="r_0111_011_5">Раздел1!$E$56</definedName>
    <definedName name="r_0111_011_6">Раздел1!$F$56</definedName>
    <definedName name="r_0111_011_7">Раздел1!$G$56</definedName>
    <definedName name="r_0111_011_8">Раздел1!$H$56</definedName>
    <definedName name="r_0111_011_9">Раздел1!$I$56</definedName>
    <definedName name="r_0111_012_10">Раздел1!$J$57</definedName>
    <definedName name="r_0111_012_4">Раздел1!$D$57</definedName>
    <definedName name="r_0111_012_5">Раздел1!$E$57</definedName>
    <definedName name="r_0111_012_6">Раздел1!$F$57</definedName>
    <definedName name="r_0111_012_7">Раздел1!$G$57</definedName>
    <definedName name="r_0111_012_8">Раздел1!$H$57</definedName>
    <definedName name="r_0111_012_9">Раздел1!$I$57</definedName>
    <definedName name="r_0111_013_10">Раздел1!$J$58</definedName>
    <definedName name="r_0111_013_4">Раздел1!$D$58</definedName>
    <definedName name="r_0111_013_5">Раздел1!$E$58</definedName>
    <definedName name="r_0111_013_6">Раздел1!$F$58</definedName>
    <definedName name="r_0111_013_7">Раздел1!$G$58</definedName>
    <definedName name="r_0111_013_8">Раздел1!$H$58</definedName>
    <definedName name="r_0111_013_9">Раздел1!$I$58</definedName>
    <definedName name="r_0111_014_10">Раздел1!$J$59</definedName>
    <definedName name="r_0111_014_4">Раздел1!$D$59</definedName>
    <definedName name="r_0111_014_5">Раздел1!$E$59</definedName>
    <definedName name="r_0111_014_6">Раздел1!$F$59</definedName>
    <definedName name="r_0111_014_7">Раздел1!$G$59</definedName>
    <definedName name="r_0111_014_8">Раздел1!$H$59</definedName>
    <definedName name="r_0111_014_9">Раздел1!$I$59</definedName>
    <definedName name="r_0111_02_10">Раздел1!$J$60</definedName>
    <definedName name="r_0111_02_4">Раздел1!$D$60</definedName>
    <definedName name="r_0111_02_5">Раздел1!$E$60</definedName>
    <definedName name="r_0111_02_6">Раздел1!$F$60</definedName>
    <definedName name="r_0111_02_7">Раздел1!$G$60</definedName>
    <definedName name="r_0111_02_8">Раздел1!$H$60</definedName>
    <definedName name="r_0111_02_9">Раздел1!$I$60</definedName>
    <definedName name="r_0111_021_10">Раздел1!$J$62</definedName>
    <definedName name="r_0111_021_4">Раздел1!$D$62</definedName>
    <definedName name="r_0111_021_5">Раздел1!$E$62</definedName>
    <definedName name="r_0111_021_6">Раздел1!$F$62</definedName>
    <definedName name="r_0111_021_7">Раздел1!$G$62</definedName>
    <definedName name="r_0111_021_8">Раздел1!$H$62</definedName>
    <definedName name="r_0111_021_9">Раздел1!$I$62</definedName>
    <definedName name="r_0111_022_10">Раздел1!$J$63</definedName>
    <definedName name="r_0111_022_4">Раздел1!$D$63</definedName>
    <definedName name="r_0111_022_5">Раздел1!$E$63</definedName>
    <definedName name="r_0111_022_6">Раздел1!$F$63</definedName>
    <definedName name="r_0111_022_7">Раздел1!$G$63</definedName>
    <definedName name="r_0111_022_8">Раздел1!$H$63</definedName>
    <definedName name="r_0111_022_9">Раздел1!$I$63</definedName>
    <definedName name="r_0111_023_10">Раздел1!$J$64</definedName>
    <definedName name="r_0111_023_4">Раздел1!$D$64</definedName>
    <definedName name="r_0111_023_5">Раздел1!$E$64</definedName>
    <definedName name="r_0111_023_6">Раздел1!$F$64</definedName>
    <definedName name="r_0111_023_7">Раздел1!$G$64</definedName>
    <definedName name="r_0111_023_8">Раздел1!$H$64</definedName>
    <definedName name="r_0111_023_9">Раздел1!$I$64</definedName>
    <definedName name="r_0111_024_10">Раздел1!$J$65</definedName>
    <definedName name="r_0111_024_4">Раздел1!$D$65</definedName>
    <definedName name="r_0111_024_5">Раздел1!$E$65</definedName>
    <definedName name="r_0111_024_6">Раздел1!$F$65</definedName>
    <definedName name="r_0111_024_7">Раздел1!$G$65</definedName>
    <definedName name="r_0111_024_8">Раздел1!$H$65</definedName>
    <definedName name="r_0111_024_9">Раздел1!$I$65</definedName>
    <definedName name="r_0111_03_10">Раздел1!$J$66</definedName>
    <definedName name="r_0111_03_4">Раздел1!$D$66</definedName>
    <definedName name="r_0111_03_5">Раздел1!$E$66</definedName>
    <definedName name="r_0111_03_6">Раздел1!$F$66</definedName>
    <definedName name="r_0111_03_7">Раздел1!$G$66</definedName>
    <definedName name="r_0111_03_8">Раздел1!$H$66</definedName>
    <definedName name="r_0111_03_9">Раздел1!$I$66</definedName>
    <definedName name="r_0112_01_10">Раздел1!$J$68</definedName>
    <definedName name="r_0112_01_4">Раздел1!$D$68</definedName>
    <definedName name="r_0112_01_5">Раздел1!$E$68</definedName>
    <definedName name="r_0112_01_6">Раздел1!$F$68</definedName>
    <definedName name="r_0112_01_7">Раздел1!$G$68</definedName>
    <definedName name="r_0112_01_8">Раздел1!$H$68</definedName>
    <definedName name="r_0112_01_9">Раздел1!$I$68</definedName>
    <definedName name="r_0112_02_10">Раздел1!$J$69</definedName>
    <definedName name="r_0112_02_4">Раздел1!$D$69</definedName>
    <definedName name="r_0112_02_5">Раздел1!$E$69</definedName>
    <definedName name="r_0112_02_6">Раздел1!$F$69</definedName>
    <definedName name="r_0112_02_7">Раздел1!$G$69</definedName>
    <definedName name="r_0112_02_8">Раздел1!$H$69</definedName>
    <definedName name="r_0112_02_9">Раздел1!$I$69</definedName>
    <definedName name="r_0112_03_10">Раздел1!$J$70</definedName>
    <definedName name="r_0112_03_4">Раздел1!$D$70</definedName>
    <definedName name="r_0112_03_5">Раздел1!$E$70</definedName>
    <definedName name="r_0112_03_6">Раздел1!$F$70</definedName>
    <definedName name="r_0112_03_7">Раздел1!$G$70</definedName>
    <definedName name="r_0112_03_8">Раздел1!$H$70</definedName>
    <definedName name="r_0112_03_9">Раздел1!$I$70</definedName>
    <definedName name="r_012_01_10">Раздел1!$J$72</definedName>
    <definedName name="r_012_01_4">Раздел1!$D$72</definedName>
    <definedName name="r_012_01_5">Раздел1!$E$72</definedName>
    <definedName name="r_012_01_6">Раздел1!$F$72</definedName>
    <definedName name="r_012_01_7">Раздел1!$G$72</definedName>
    <definedName name="r_012_01_8">Раздел1!$H$72</definedName>
    <definedName name="r_012_01_9">Раздел1!$I$72</definedName>
    <definedName name="r_012_02_10">Раздел1!$J$73</definedName>
    <definedName name="r_012_02_4">Раздел1!$D$73</definedName>
    <definedName name="r_012_02_5">Раздел1!$E$73</definedName>
    <definedName name="r_012_02_6">Раздел1!$F$73</definedName>
    <definedName name="r_012_02_7">Раздел1!$G$73</definedName>
    <definedName name="r_012_02_8">Раздел1!$H$73</definedName>
    <definedName name="r_012_02_9">Раздел1!$I$73</definedName>
    <definedName name="r_012_03_10">Раздел1!$J$74</definedName>
    <definedName name="r_012_03_4">Раздел1!$D$74</definedName>
    <definedName name="r_012_03_5">Раздел1!$E$74</definedName>
    <definedName name="r_012_03_6">Раздел1!$F$74</definedName>
    <definedName name="r_012_03_7">Раздел1!$G$74</definedName>
    <definedName name="r_012_03_8">Раздел1!$H$74</definedName>
    <definedName name="r_012_03_9">Раздел1!$I$74</definedName>
    <definedName name="r_0121_01_10">Раздел1!$J$76</definedName>
    <definedName name="r_0121_01_4">Раздел1!$D$76</definedName>
    <definedName name="r_0121_01_5">Раздел1!$E$76</definedName>
    <definedName name="r_0121_01_6">Раздел1!$F$76</definedName>
    <definedName name="r_0121_01_7">Раздел1!$G$76</definedName>
    <definedName name="r_0121_01_8">Раздел1!$H$76</definedName>
    <definedName name="r_0121_01_9">Раздел1!$I$76</definedName>
    <definedName name="r_0121_02_10">Раздел1!$J$77</definedName>
    <definedName name="r_0121_02_4">Раздел1!$D$77</definedName>
    <definedName name="r_0121_02_5">Раздел1!$E$77</definedName>
    <definedName name="r_0121_02_6">Раздел1!$F$77</definedName>
    <definedName name="r_0121_02_7">Раздел1!$G$77</definedName>
    <definedName name="r_0121_02_8">Раздел1!$H$77</definedName>
    <definedName name="r_0121_02_9">Раздел1!$I$77</definedName>
    <definedName name="r_0121_03_10">Раздел1!$J$78</definedName>
    <definedName name="r_0121_03_4">Раздел1!$D$78</definedName>
    <definedName name="r_0121_03_5">Раздел1!$E$78</definedName>
    <definedName name="r_0121_03_6">Раздел1!$F$78</definedName>
    <definedName name="r_0121_03_7">Раздел1!$G$78</definedName>
    <definedName name="r_0121_03_8">Раздел1!$H$78</definedName>
    <definedName name="r_0121_03_9">Раздел1!$I$78</definedName>
    <definedName name="r_0122_01_10">Раздел1!$J$80</definedName>
    <definedName name="r_0122_01_4">Раздел1!$D$80</definedName>
    <definedName name="r_0122_01_5">Раздел1!$E$80</definedName>
    <definedName name="r_0122_01_6">Раздел1!$F$80</definedName>
    <definedName name="r_0122_01_7">Раздел1!$G$80</definedName>
    <definedName name="r_0122_01_8">Раздел1!$H$80</definedName>
    <definedName name="r_0122_01_9">Раздел1!$I$80</definedName>
    <definedName name="r_0122_02_10">Раздел1!$J$81</definedName>
    <definedName name="r_0122_02_4">Раздел1!$D$81</definedName>
    <definedName name="r_0122_02_5">Раздел1!$E$81</definedName>
    <definedName name="r_0122_02_6">Раздел1!$F$81</definedName>
    <definedName name="r_0122_02_7">Раздел1!$G$81</definedName>
    <definedName name="r_0122_02_8">Раздел1!$H$81</definedName>
    <definedName name="r_0122_02_9">Раздел1!$I$81</definedName>
    <definedName name="r_0122_03_10">Раздел1!$J$82</definedName>
    <definedName name="r_0122_03_4">Раздел1!$D$82</definedName>
    <definedName name="r_0122_03_5">Раздел1!$E$82</definedName>
    <definedName name="r_0122_03_6">Раздел1!$F$82</definedName>
    <definedName name="r_0122_03_7">Раздел1!$G$82</definedName>
    <definedName name="r_0122_03_8">Раздел1!$H$82</definedName>
    <definedName name="r_0122_03_9">Раздел1!$I$82</definedName>
    <definedName name="r_0123_01_10">Раздел1!$J$84</definedName>
    <definedName name="r_0123_01_4">Раздел1!$D$84</definedName>
    <definedName name="r_0123_01_5">Раздел1!$E$84</definedName>
    <definedName name="r_0123_01_6">Раздел1!$F$84</definedName>
    <definedName name="r_0123_01_7">Раздел1!$G$84</definedName>
    <definedName name="r_0123_01_8">Раздел1!$H$84</definedName>
    <definedName name="r_0123_01_9">Раздел1!$I$84</definedName>
    <definedName name="r_0123_02_10">Раздел1!$J$85</definedName>
    <definedName name="r_0123_02_4">Раздел1!$D$85</definedName>
    <definedName name="r_0123_02_5">Раздел1!$E$85</definedName>
    <definedName name="r_0123_02_6">Раздел1!$F$85</definedName>
    <definedName name="r_0123_02_7">Раздел1!$G$85</definedName>
    <definedName name="r_0123_02_8">Раздел1!$H$85</definedName>
    <definedName name="r_0123_02_9">Раздел1!$I$85</definedName>
    <definedName name="r_0123_03_10">Раздел1!$J$86</definedName>
    <definedName name="r_0123_03_4">Раздел1!$D$86</definedName>
    <definedName name="r_0123_03_5">Раздел1!$E$86</definedName>
    <definedName name="r_0123_03_6">Раздел1!$F$86</definedName>
    <definedName name="r_0123_03_7">Раздел1!$G$86</definedName>
    <definedName name="r_0123_03_8">Раздел1!$H$86</definedName>
    <definedName name="r_0123_03_9">Раздел1!$I$86</definedName>
    <definedName name="r_0124_01_10">Раздел1!$J$88</definedName>
    <definedName name="r_0124_01_4">Раздел1!$D$88</definedName>
    <definedName name="r_0124_01_5">Раздел1!$E$88</definedName>
    <definedName name="r_0124_01_6">Раздел1!$F$88</definedName>
    <definedName name="r_0124_01_7">Раздел1!$G$88</definedName>
    <definedName name="r_0124_01_8">Раздел1!$H$88</definedName>
    <definedName name="r_0124_01_9">Раздел1!$I$88</definedName>
    <definedName name="r_0124_02_10">Раздел1!$J$89</definedName>
    <definedName name="r_0124_02_4">Раздел1!$D$89</definedName>
    <definedName name="r_0124_02_5">Раздел1!$E$89</definedName>
    <definedName name="r_0124_02_6">Раздел1!$F$89</definedName>
    <definedName name="r_0124_02_7">Раздел1!$G$89</definedName>
    <definedName name="r_0124_02_8">Раздел1!$H$89</definedName>
    <definedName name="r_0124_02_9">Раздел1!$I$89</definedName>
    <definedName name="r_0124_03_10">Раздел1!$J$90</definedName>
    <definedName name="r_0124_03_4">Раздел1!$D$90</definedName>
    <definedName name="r_0124_03_5">Раздел1!$E$90</definedName>
    <definedName name="r_0124_03_6">Раздел1!$F$90</definedName>
    <definedName name="r_0124_03_7">Раздел1!$G$90</definedName>
    <definedName name="r_0124_03_8">Раздел1!$H$90</definedName>
    <definedName name="r_0124_03_9">Раздел1!$I$90</definedName>
    <definedName name="r_0125_01_10">Раздел1!$J$92</definedName>
    <definedName name="r_0125_01_4">Раздел1!$D$92</definedName>
    <definedName name="r_0125_01_5">Раздел1!$E$92</definedName>
    <definedName name="r_0125_01_6">Раздел1!$F$92</definedName>
    <definedName name="r_0125_01_7">Раздел1!$G$92</definedName>
    <definedName name="r_0125_01_8">Раздел1!$H$92</definedName>
    <definedName name="r_0125_01_9">Раздел1!$I$92</definedName>
    <definedName name="r_0125_011_10">Раздел1!$J$94</definedName>
    <definedName name="r_0125_011_4">Раздел1!$D$94</definedName>
    <definedName name="r_0125_011_5">Раздел1!$E$94</definedName>
    <definedName name="r_0125_011_6">Раздел1!$F$94</definedName>
    <definedName name="r_0125_011_7">Раздел1!$G$94</definedName>
    <definedName name="r_0125_011_8">Раздел1!$H$94</definedName>
    <definedName name="r_0125_011_9">Раздел1!$I$94</definedName>
    <definedName name="r_0125_012_10">Раздел1!$J$95</definedName>
    <definedName name="r_0125_012_4">Раздел1!$D$95</definedName>
    <definedName name="r_0125_012_5">Раздел1!$E$95</definedName>
    <definedName name="r_0125_012_6">Раздел1!$F$95</definedName>
    <definedName name="r_0125_012_7">Раздел1!$G$95</definedName>
    <definedName name="r_0125_012_8">Раздел1!$H$95</definedName>
    <definedName name="r_0125_012_9">Раздел1!$I$95</definedName>
    <definedName name="r_0125_013_10">Раздел1!$J$96</definedName>
    <definedName name="r_0125_013_4">Раздел1!$D$96</definedName>
    <definedName name="r_0125_013_5">Раздел1!$E$96</definedName>
    <definedName name="r_0125_013_6">Раздел1!$F$96</definedName>
    <definedName name="r_0125_013_7">Раздел1!$G$96</definedName>
    <definedName name="r_0125_013_8">Раздел1!$H$96</definedName>
    <definedName name="r_0125_013_9">Раздел1!$I$96</definedName>
    <definedName name="r_0125_014_10">Раздел1!$J$97</definedName>
    <definedName name="r_0125_014_4">Раздел1!$D$97</definedName>
    <definedName name="r_0125_014_5">Раздел1!$E$97</definedName>
    <definedName name="r_0125_014_6">Раздел1!$F$97</definedName>
    <definedName name="r_0125_014_7">Раздел1!$G$97</definedName>
    <definedName name="r_0125_014_8">Раздел1!$H$97</definedName>
    <definedName name="r_0125_014_9">Раздел1!$I$97</definedName>
    <definedName name="r_0125_02_10">Раздел1!$J$98</definedName>
    <definedName name="r_0125_02_4">Раздел1!$D$98</definedName>
    <definedName name="r_0125_02_5">Раздел1!$E$98</definedName>
    <definedName name="r_0125_02_6">Раздел1!$F$98</definedName>
    <definedName name="r_0125_02_7">Раздел1!$G$98</definedName>
    <definedName name="r_0125_02_8">Раздел1!$H$98</definedName>
    <definedName name="r_0125_02_9">Раздел1!$I$98</definedName>
    <definedName name="r_0125_021_10">Раздел1!$J$100</definedName>
    <definedName name="r_0125_021_4">Раздел1!$D$100</definedName>
    <definedName name="r_0125_021_5">Раздел1!$E$100</definedName>
    <definedName name="r_0125_021_6">Раздел1!$F$100</definedName>
    <definedName name="r_0125_021_7">Раздел1!$G$100</definedName>
    <definedName name="r_0125_021_8">Раздел1!$H$100</definedName>
    <definedName name="r_0125_021_9">Раздел1!$I$100</definedName>
    <definedName name="r_0125_022_10">Раздел1!$J$101</definedName>
    <definedName name="r_0125_022_4">Раздел1!$D$101</definedName>
    <definedName name="r_0125_022_5">Раздел1!$E$101</definedName>
    <definedName name="r_0125_022_6">Раздел1!$F$101</definedName>
    <definedName name="r_0125_022_7">Раздел1!$G$101</definedName>
    <definedName name="r_0125_022_8">Раздел1!$H$101</definedName>
    <definedName name="r_0125_022_9">Раздел1!$I$101</definedName>
    <definedName name="r_0125_023_10">Раздел1!$J$102</definedName>
    <definedName name="r_0125_023_4">Раздел1!$D$102</definedName>
    <definedName name="r_0125_023_5">Раздел1!$E$102</definedName>
    <definedName name="r_0125_023_6">Раздел1!$F$102</definedName>
    <definedName name="r_0125_023_7">Раздел1!$G$102</definedName>
    <definedName name="r_0125_023_8">Раздел1!$H$102</definedName>
    <definedName name="r_0125_023_9">Раздел1!$I$102</definedName>
    <definedName name="r_0125_024_10">Раздел1!$J$103</definedName>
    <definedName name="r_0125_024_4">Раздел1!$D$103</definedName>
    <definedName name="r_0125_024_5">Раздел1!$E$103</definedName>
    <definedName name="r_0125_024_6">Раздел1!$F$103</definedName>
    <definedName name="r_0125_024_7">Раздел1!$G$103</definedName>
    <definedName name="r_0125_024_8">Раздел1!$H$103</definedName>
    <definedName name="r_0125_024_9">Раздел1!$I$103</definedName>
    <definedName name="r_0125_03_10">Раздел1!$J$104</definedName>
    <definedName name="r_0125_03_4">Раздел1!$D$104</definedName>
    <definedName name="r_0125_03_5">Раздел1!$E$104</definedName>
    <definedName name="r_0125_03_6">Раздел1!$F$104</definedName>
    <definedName name="r_0125_03_7">Раздел1!$G$104</definedName>
    <definedName name="r_0125_03_8">Раздел1!$H$104</definedName>
    <definedName name="r_0125_03_9">Раздел1!$I$104</definedName>
    <definedName name="r_013_01_10">Раздел1!$J$106</definedName>
    <definedName name="r_013_01_4">Раздел1!$D$106</definedName>
    <definedName name="r_013_01_5">Раздел1!$E$106</definedName>
    <definedName name="r_013_01_6">Раздел1!$F$106</definedName>
    <definedName name="r_013_01_7">Раздел1!$G$106</definedName>
    <definedName name="r_013_01_8">Раздел1!$H$106</definedName>
    <definedName name="r_013_01_9">Раздел1!$I$106</definedName>
    <definedName name="r_013_02_10">Раздел1!$J$107</definedName>
    <definedName name="r_013_02_4">Раздел1!$D$107</definedName>
    <definedName name="r_013_02_5">Раздел1!$E$107</definedName>
    <definedName name="r_013_02_6">Раздел1!$F$107</definedName>
    <definedName name="r_013_02_7">Раздел1!$G$107</definedName>
    <definedName name="r_013_02_8">Раздел1!$H$107</definedName>
    <definedName name="r_013_02_9">Раздел1!$I$107</definedName>
    <definedName name="r_013_03_10">Раздел1!$J$108</definedName>
    <definedName name="r_013_03_4">Раздел1!$D$108</definedName>
    <definedName name="r_013_03_5">Раздел1!$E$108</definedName>
    <definedName name="r_013_03_6">Раздел1!$F$108</definedName>
    <definedName name="r_013_03_7">Раздел1!$G$108</definedName>
    <definedName name="r_013_03_8">Раздел1!$H$108</definedName>
    <definedName name="r_013_03_9">Раздел1!$I$108</definedName>
    <definedName name="r_0131_01_10">Раздел1!$J$110</definedName>
    <definedName name="r_0131_01_4">Раздел1!$D$110</definedName>
    <definedName name="r_0131_01_5">Раздел1!$E$110</definedName>
    <definedName name="r_0131_01_6">Раздел1!$F$110</definedName>
    <definedName name="r_0131_01_7">Раздел1!$G$110</definedName>
    <definedName name="r_0131_01_8">Раздел1!$H$110</definedName>
    <definedName name="r_0131_01_9">Раздел1!$I$110</definedName>
    <definedName name="r_0131_02_10">Раздел1!$J$111</definedName>
    <definedName name="r_0131_02_4">Раздел1!$D$111</definedName>
    <definedName name="r_0131_02_5">Раздел1!$E$111</definedName>
    <definedName name="r_0131_02_6">Раздел1!$F$111</definedName>
    <definedName name="r_0131_02_7">Раздел1!$G$111</definedName>
    <definedName name="r_0131_02_8">Раздел1!$H$111</definedName>
    <definedName name="r_0131_02_9">Раздел1!$I$111</definedName>
    <definedName name="r_0131_03_10">Раздел1!$J$112</definedName>
    <definedName name="r_0131_03_4">Раздел1!$D$112</definedName>
    <definedName name="r_0131_03_5">Раздел1!$E$112</definedName>
    <definedName name="r_0131_03_6">Раздел1!$F$112</definedName>
    <definedName name="r_0131_03_7">Раздел1!$G$112</definedName>
    <definedName name="r_0131_03_8">Раздел1!$H$112</definedName>
    <definedName name="r_0131_03_9">Раздел1!$I$112</definedName>
    <definedName name="r_0132_01_10">Раздел1!$J$114</definedName>
    <definedName name="r_0132_01_4">Раздел1!$D$114</definedName>
    <definedName name="r_0132_01_5">Раздел1!$E$114</definedName>
    <definedName name="r_0132_01_6">Раздел1!$F$114</definedName>
    <definedName name="r_0132_01_7">Раздел1!$G$114</definedName>
    <definedName name="r_0132_01_8">Раздел1!$H$114</definedName>
    <definedName name="r_0132_01_9">Раздел1!$I$114</definedName>
    <definedName name="r_0132_02_10">Раздел1!$J$115</definedName>
    <definedName name="r_0132_02_4">Раздел1!$D$115</definedName>
    <definedName name="r_0132_02_5">Раздел1!$E$115</definedName>
    <definedName name="r_0132_02_6">Раздел1!$F$115</definedName>
    <definedName name="r_0132_02_7">Раздел1!$G$115</definedName>
    <definedName name="r_0132_02_8">Раздел1!$H$115</definedName>
    <definedName name="r_0132_02_9">Раздел1!$I$115</definedName>
    <definedName name="r_0132_03_10">Раздел1!$J$116</definedName>
    <definedName name="r_0132_03_4">Раздел1!$D$116</definedName>
    <definedName name="r_0132_03_5">Раздел1!$E$116</definedName>
    <definedName name="r_0132_03_6">Раздел1!$F$116</definedName>
    <definedName name="r_0132_03_7">Раздел1!$G$116</definedName>
    <definedName name="r_0132_03_8">Раздел1!$H$116</definedName>
    <definedName name="r_0132_03_9">Раздел1!$I$116</definedName>
    <definedName name="r_0133_01_10">Раздел1!$J$118</definedName>
    <definedName name="r_0133_01_4">Раздел1!$D$118</definedName>
    <definedName name="r_0133_01_5">Раздел1!$E$118</definedName>
    <definedName name="r_0133_01_6">Раздел1!$F$118</definedName>
    <definedName name="r_0133_01_7">Раздел1!$G$118</definedName>
    <definedName name="r_0133_01_8">Раздел1!$H$118</definedName>
    <definedName name="r_0133_01_9">Раздел1!$I$118</definedName>
    <definedName name="r_0133_011_10">Раздел1!$J$120</definedName>
    <definedName name="r_0133_011_4">Раздел1!$D$120</definedName>
    <definedName name="r_0133_011_5">Раздел1!$E$120</definedName>
    <definedName name="r_0133_011_6">Раздел1!$F$120</definedName>
    <definedName name="r_0133_011_7">Раздел1!$G$120</definedName>
    <definedName name="r_0133_011_8">Раздел1!$H$120</definedName>
    <definedName name="r_0133_011_9">Раздел1!$I$120</definedName>
    <definedName name="r_0133_012_10">Раздел1!$J$121</definedName>
    <definedName name="r_0133_012_4">Раздел1!$D$121</definedName>
    <definedName name="r_0133_012_5">Раздел1!$E$121</definedName>
    <definedName name="r_0133_012_6">Раздел1!$F$121</definedName>
    <definedName name="r_0133_012_7">Раздел1!$G$121</definedName>
    <definedName name="r_0133_012_8">Раздел1!$H$121</definedName>
    <definedName name="r_0133_012_9">Раздел1!$I$121</definedName>
    <definedName name="r_0133_013_10">Раздел1!$J$122</definedName>
    <definedName name="r_0133_013_4">Раздел1!$D$122</definedName>
    <definedName name="r_0133_013_5">Раздел1!$E$122</definedName>
    <definedName name="r_0133_013_6">Раздел1!$F$122</definedName>
    <definedName name="r_0133_013_7">Раздел1!$G$122</definedName>
    <definedName name="r_0133_013_8">Раздел1!$H$122</definedName>
    <definedName name="r_0133_013_9">Раздел1!$I$122</definedName>
    <definedName name="r_0133_014_10">Раздел1!$J$123</definedName>
    <definedName name="r_0133_014_4">Раздел1!$D$123</definedName>
    <definedName name="r_0133_014_5">Раздел1!$E$123</definedName>
    <definedName name="r_0133_014_6">Раздел1!$F$123</definedName>
    <definedName name="r_0133_014_7">Раздел1!$G$123</definedName>
    <definedName name="r_0133_014_8">Раздел1!$H$123</definedName>
    <definedName name="r_0133_014_9">Раздел1!$I$123</definedName>
    <definedName name="r_0133_02_10">Раздел1!$J$124</definedName>
    <definedName name="r_0133_02_4">Раздел1!$D$124</definedName>
    <definedName name="r_0133_02_5">Раздел1!$E$124</definedName>
    <definedName name="r_0133_02_6">Раздел1!$F$124</definedName>
    <definedName name="r_0133_02_7">Раздел1!$G$124</definedName>
    <definedName name="r_0133_02_8">Раздел1!$H$124</definedName>
    <definedName name="r_0133_02_9">Раздел1!$I$124</definedName>
    <definedName name="r_0133_021_10">Раздел1!$J$126</definedName>
    <definedName name="r_0133_021_4">Раздел1!$D$126</definedName>
    <definedName name="r_0133_021_5">Раздел1!$E$126</definedName>
    <definedName name="r_0133_021_6">Раздел1!$F$126</definedName>
    <definedName name="r_0133_021_7">Раздел1!$G$126</definedName>
    <definedName name="r_0133_021_8">Раздел1!$H$126</definedName>
    <definedName name="r_0133_021_9">Раздел1!$I$126</definedName>
    <definedName name="r_0133_022_10">Раздел1!$J$127</definedName>
    <definedName name="r_0133_022_4">Раздел1!$D$127</definedName>
    <definedName name="r_0133_022_5">Раздел1!$E$127</definedName>
    <definedName name="r_0133_022_6">Раздел1!$F$127</definedName>
    <definedName name="r_0133_022_7">Раздел1!$G$127</definedName>
    <definedName name="r_0133_022_8">Раздел1!$H$127</definedName>
    <definedName name="r_0133_022_9">Раздел1!$I$127</definedName>
    <definedName name="r_0133_023_10">Раздел1!$J$128</definedName>
    <definedName name="r_0133_023_4">Раздел1!$D$128</definedName>
    <definedName name="r_0133_023_5">Раздел1!$E$128</definedName>
    <definedName name="r_0133_023_6">Раздел1!$F$128</definedName>
    <definedName name="r_0133_023_7">Раздел1!$G$128</definedName>
    <definedName name="r_0133_023_8">Раздел1!$H$128</definedName>
    <definedName name="r_0133_023_9">Раздел1!$I$128</definedName>
    <definedName name="r_0133_024_10">Раздел1!$J$129</definedName>
    <definedName name="r_0133_024_4">Раздел1!$D$129</definedName>
    <definedName name="r_0133_024_5">Раздел1!$E$129</definedName>
    <definedName name="r_0133_024_6">Раздел1!$F$129</definedName>
    <definedName name="r_0133_024_7">Раздел1!$G$129</definedName>
    <definedName name="r_0133_024_8">Раздел1!$H$129</definedName>
    <definedName name="r_0133_024_9">Раздел1!$I$129</definedName>
    <definedName name="r_0133_03_10">Раздел1!$J$130</definedName>
    <definedName name="r_0133_03_4">Раздел1!$D$130</definedName>
    <definedName name="r_0133_03_5">Раздел1!$E$130</definedName>
    <definedName name="r_0133_03_6">Раздел1!$F$130</definedName>
    <definedName name="r_0133_03_7">Раздел1!$G$130</definedName>
    <definedName name="r_0133_03_8">Раздел1!$H$130</definedName>
    <definedName name="r_0133_03_9">Раздел1!$I$130</definedName>
    <definedName name="r_0134_01_10">Раздел1!$J$132</definedName>
    <definedName name="r_0134_01_4">Раздел1!$D$132</definedName>
    <definedName name="r_0134_01_5">Раздел1!$E$132</definedName>
    <definedName name="r_0134_01_6">Раздел1!$F$132</definedName>
    <definedName name="r_0134_01_7">Раздел1!$G$132</definedName>
    <definedName name="r_0134_01_8">Раздел1!$H$132</definedName>
    <definedName name="r_0134_01_9">Раздел1!$I$132</definedName>
    <definedName name="r_0134_02_10">Раздел1!$J$133</definedName>
    <definedName name="r_0134_02_4">Раздел1!$D$133</definedName>
    <definedName name="r_0134_02_5">Раздел1!$E$133</definedName>
    <definedName name="r_0134_02_6">Раздел1!$F$133</definedName>
    <definedName name="r_0134_02_7">Раздел1!$G$133</definedName>
    <definedName name="r_0134_02_8">Раздел1!$H$133</definedName>
    <definedName name="r_0134_02_9">Раздел1!$I$133</definedName>
    <definedName name="r_0134_03_10">Раздел1!$J$134</definedName>
    <definedName name="r_0134_03_4">Раздел1!$D$134</definedName>
    <definedName name="r_0134_03_5">Раздел1!$E$134</definedName>
    <definedName name="r_0134_03_6">Раздел1!$F$134</definedName>
    <definedName name="r_0134_03_7">Раздел1!$G$134</definedName>
    <definedName name="r_0134_03_8">Раздел1!$H$134</definedName>
    <definedName name="r_0134_03_9">Раздел1!$I$134</definedName>
    <definedName name="r_014_01_10">Раздел1!$J$136</definedName>
    <definedName name="r_014_01_4">Раздел1!$D$136</definedName>
    <definedName name="r_014_01_5">Раздел1!$E$136</definedName>
    <definedName name="r_014_01_6">Раздел1!$F$136</definedName>
    <definedName name="r_014_01_7">Раздел1!$G$136</definedName>
    <definedName name="r_014_01_8">Раздел1!$H$136</definedName>
    <definedName name="r_014_01_9">Раздел1!$I$136</definedName>
    <definedName name="r_014_011_10">Раздел1!$J$138</definedName>
    <definedName name="r_014_011_4">Раздел1!$D$138</definedName>
    <definedName name="r_014_011_5">Раздел1!$E$138</definedName>
    <definedName name="r_014_011_6">Раздел1!$F$138</definedName>
    <definedName name="r_014_011_7">Раздел1!$G$138</definedName>
    <definedName name="r_014_011_8">Раздел1!$H$138</definedName>
    <definedName name="r_014_011_9">Раздел1!$I$138</definedName>
    <definedName name="r_014_012_10">Раздел1!$J$139</definedName>
    <definedName name="r_014_012_4">Раздел1!$D$139</definedName>
    <definedName name="r_014_012_5">Раздел1!$E$139</definedName>
    <definedName name="r_014_012_6">Раздел1!$F$139</definedName>
    <definedName name="r_014_012_7">Раздел1!$G$139</definedName>
    <definedName name="r_014_012_8">Раздел1!$H$139</definedName>
    <definedName name="r_014_012_9">Раздел1!$I$139</definedName>
    <definedName name="r_014_013_10">Раздел1!$J$140</definedName>
    <definedName name="r_014_013_4">Раздел1!$D$140</definedName>
    <definedName name="r_014_013_5">Раздел1!$E$140</definedName>
    <definedName name="r_014_013_6">Раздел1!$F$140</definedName>
    <definedName name="r_014_013_7">Раздел1!$G$140</definedName>
    <definedName name="r_014_013_8">Раздел1!$H$140</definedName>
    <definedName name="r_014_013_9">Раздел1!$I$140</definedName>
    <definedName name="r_014_014_10">Раздел1!$J$141</definedName>
    <definedName name="r_014_014_4">Раздел1!$D$141</definedName>
    <definedName name="r_014_014_5">Раздел1!$E$141</definedName>
    <definedName name="r_014_014_6">Раздел1!$F$141</definedName>
    <definedName name="r_014_014_7">Раздел1!$G$141</definedName>
    <definedName name="r_014_014_8">Раздел1!$H$141</definedName>
    <definedName name="r_014_014_9">Раздел1!$I$141</definedName>
    <definedName name="r_014_02_10">Раздел1!$J$142</definedName>
    <definedName name="r_014_02_4">Раздел1!$D$142</definedName>
    <definedName name="r_014_02_5">Раздел1!$E$142</definedName>
    <definedName name="r_014_02_6">Раздел1!$F$142</definedName>
    <definedName name="r_014_02_7">Раздел1!$G$142</definedName>
    <definedName name="r_014_02_8">Раздел1!$H$142</definedName>
    <definedName name="r_014_02_9">Раздел1!$I$142</definedName>
    <definedName name="r_014_021_10">Раздел1!$J$144</definedName>
    <definedName name="r_014_021_4">Раздел1!$D$144</definedName>
    <definedName name="r_014_021_5">Раздел1!$E$144</definedName>
    <definedName name="r_014_021_6">Раздел1!$F$144</definedName>
    <definedName name="r_014_021_7">Раздел1!$G$144</definedName>
    <definedName name="r_014_021_8">Раздел1!$H$144</definedName>
    <definedName name="r_014_021_9">Раздел1!$I$144</definedName>
    <definedName name="r_014_022_10">Раздел1!$J$145</definedName>
    <definedName name="r_014_022_4">Раздел1!$D$145</definedName>
    <definedName name="r_014_022_5">Раздел1!$E$145</definedName>
    <definedName name="r_014_022_6">Раздел1!$F$145</definedName>
    <definedName name="r_014_022_7">Раздел1!$G$145</definedName>
    <definedName name="r_014_022_8">Раздел1!$H$145</definedName>
    <definedName name="r_014_022_9">Раздел1!$I$145</definedName>
    <definedName name="r_014_023_10">Раздел1!$J$146</definedName>
    <definedName name="r_014_023_4">Раздел1!$D$146</definedName>
    <definedName name="r_014_023_5">Раздел1!$E$146</definedName>
    <definedName name="r_014_023_6">Раздел1!$F$146</definedName>
    <definedName name="r_014_023_7">Раздел1!$G$146</definedName>
    <definedName name="r_014_023_8">Раздел1!$H$146</definedName>
    <definedName name="r_014_023_9">Раздел1!$I$146</definedName>
    <definedName name="r_014_024_10">Раздел1!$J$147</definedName>
    <definedName name="r_014_024_4">Раздел1!$D$147</definedName>
    <definedName name="r_014_024_5">Раздел1!$E$147</definedName>
    <definedName name="r_014_024_6">Раздел1!$F$147</definedName>
    <definedName name="r_014_024_7">Раздел1!$G$147</definedName>
    <definedName name="r_014_024_8">Раздел1!$H$147</definedName>
    <definedName name="r_014_024_9">Раздел1!$I$147</definedName>
    <definedName name="r_014_03_10">Раздел1!$J$148</definedName>
    <definedName name="r_014_03_4">Раздел1!$D$148</definedName>
    <definedName name="r_014_03_5">Раздел1!$E$148</definedName>
    <definedName name="r_014_03_6">Раздел1!$F$148</definedName>
    <definedName name="r_014_03_7">Раздел1!$G$148</definedName>
    <definedName name="r_014_03_8">Раздел1!$H$148</definedName>
    <definedName name="r_014_03_9">Раздел1!$I$148</definedName>
    <definedName name="r_015_01_10">Раздел1!$J$150</definedName>
    <definedName name="r_015_01_4">Раздел1!$D$150</definedName>
    <definedName name="r_015_01_5">Раздел1!$E$150</definedName>
    <definedName name="r_015_01_6">Раздел1!$F$150</definedName>
    <definedName name="r_015_01_7">Раздел1!$G$150</definedName>
    <definedName name="r_015_01_8">Раздел1!$H$150</definedName>
    <definedName name="r_015_01_9">Раздел1!$I$150</definedName>
    <definedName name="r_015_011_10">Раздел1!$J$152</definedName>
    <definedName name="r_015_011_4">Раздел1!$D$152</definedName>
    <definedName name="r_015_011_5">Раздел1!$E$152</definedName>
    <definedName name="r_015_011_6">Раздел1!$F$152</definedName>
    <definedName name="r_015_011_7">Раздел1!$G$152</definedName>
    <definedName name="r_015_011_8">Раздел1!$H$152</definedName>
    <definedName name="r_015_011_9">Раздел1!$I$152</definedName>
    <definedName name="r_015_012_10">Раздел1!$J$153</definedName>
    <definedName name="r_015_012_4">Раздел1!$D$153</definedName>
    <definedName name="r_015_012_5">Раздел1!$E$153</definedName>
    <definedName name="r_015_012_6">Раздел1!$F$153</definedName>
    <definedName name="r_015_012_7">Раздел1!$G$153</definedName>
    <definedName name="r_015_012_8">Раздел1!$H$153</definedName>
    <definedName name="r_015_012_9">Раздел1!$I$153</definedName>
    <definedName name="r_015_013_10">Раздел1!$J$154</definedName>
    <definedName name="r_015_013_4">Раздел1!$D$154</definedName>
    <definedName name="r_015_013_5">Раздел1!$E$154</definedName>
    <definedName name="r_015_013_6">Раздел1!$F$154</definedName>
    <definedName name="r_015_013_7">Раздел1!$G$154</definedName>
    <definedName name="r_015_013_8">Раздел1!$H$154</definedName>
    <definedName name="r_015_013_9">Раздел1!$I$154</definedName>
    <definedName name="r_015_014_10">Раздел1!$J$155</definedName>
    <definedName name="r_015_014_4">Раздел1!$D$155</definedName>
    <definedName name="r_015_014_5">Раздел1!$E$155</definedName>
    <definedName name="r_015_014_6">Раздел1!$F$155</definedName>
    <definedName name="r_015_014_7">Раздел1!$G$155</definedName>
    <definedName name="r_015_014_8">Раздел1!$H$155</definedName>
    <definedName name="r_015_014_9">Раздел1!$I$155</definedName>
    <definedName name="r_015_02_10">Раздел1!$J$156</definedName>
    <definedName name="r_015_02_4">Раздел1!$D$156</definedName>
    <definedName name="r_015_02_5">Раздел1!$E$156</definedName>
    <definedName name="r_015_02_6">Раздел1!$F$156</definedName>
    <definedName name="r_015_02_7">Раздел1!$G$156</definedName>
    <definedName name="r_015_02_8">Раздел1!$H$156</definedName>
    <definedName name="r_015_02_9">Раздел1!$I$156</definedName>
    <definedName name="r_015_021_10">Раздел1!$J$158</definedName>
    <definedName name="r_015_021_4">Раздел1!$D$158</definedName>
    <definedName name="r_015_021_5">Раздел1!$E$158</definedName>
    <definedName name="r_015_021_6">Раздел1!$F$158</definedName>
    <definedName name="r_015_021_7">Раздел1!$G$158</definedName>
    <definedName name="r_015_021_8">Раздел1!$H$158</definedName>
    <definedName name="r_015_021_9">Раздел1!$I$158</definedName>
    <definedName name="r_015_022_10">Раздел1!$J$159</definedName>
    <definedName name="r_015_022_4">Раздел1!$D$159</definedName>
    <definedName name="r_015_022_5">Раздел1!$E$159</definedName>
    <definedName name="r_015_022_6">Раздел1!$F$159</definedName>
    <definedName name="r_015_022_7">Раздел1!$G$159</definedName>
    <definedName name="r_015_022_8">Раздел1!$H$159</definedName>
    <definedName name="r_015_022_9">Раздел1!$I$159</definedName>
    <definedName name="r_015_023_10">Раздел1!$J$160</definedName>
    <definedName name="r_015_023_4">Раздел1!$D$160</definedName>
    <definedName name="r_015_023_5">Раздел1!$E$160</definedName>
    <definedName name="r_015_023_6">Раздел1!$F$160</definedName>
    <definedName name="r_015_023_7">Раздел1!$G$160</definedName>
    <definedName name="r_015_023_8">Раздел1!$H$160</definedName>
    <definedName name="r_015_023_9">Раздел1!$I$160</definedName>
    <definedName name="r_015_024_10">Раздел1!$J$161</definedName>
    <definedName name="r_015_024_4">Раздел1!$D$161</definedName>
    <definedName name="r_015_024_5">Раздел1!$E$161</definedName>
    <definedName name="r_015_024_6">Раздел1!$F$161</definedName>
    <definedName name="r_015_024_7">Раздел1!$G$161</definedName>
    <definedName name="r_015_024_8">Раздел1!$H$161</definedName>
    <definedName name="r_015_024_9">Раздел1!$I$161</definedName>
    <definedName name="r_015_03_10">Раздел1!$J$162</definedName>
    <definedName name="r_015_03_4">Раздел1!$D$162</definedName>
    <definedName name="r_015_03_5">Раздел1!$E$162</definedName>
    <definedName name="r_015_03_6">Раздел1!$F$162</definedName>
    <definedName name="r_015_03_7">Раздел1!$G$162</definedName>
    <definedName name="r_015_03_8">Раздел1!$H$162</definedName>
    <definedName name="r_015_03_9">Раздел1!$I$162</definedName>
    <definedName name="r_016_01_10">Раздел1!$J$164</definedName>
    <definedName name="r_016_01_4">Раздел1!$D$164</definedName>
    <definedName name="r_016_01_5">Раздел1!$E$164</definedName>
    <definedName name="r_016_01_6">Раздел1!$F$164</definedName>
    <definedName name="r_016_01_7">Раздел1!$G$164</definedName>
    <definedName name="r_016_01_8">Раздел1!$H$164</definedName>
    <definedName name="r_016_01_9">Раздел1!$I$164</definedName>
    <definedName name="r_016_011_10">Раздел1!$J$166</definedName>
    <definedName name="r_016_011_4">Раздел1!$D$166</definedName>
    <definedName name="r_016_011_5">Раздел1!$E$166</definedName>
    <definedName name="r_016_011_6">Раздел1!$F$166</definedName>
    <definedName name="r_016_011_7">Раздел1!$G$166</definedName>
    <definedName name="r_016_011_8">Раздел1!$H$166</definedName>
    <definedName name="r_016_011_9">Раздел1!$I$166</definedName>
    <definedName name="r_016_012_10">Раздел1!$J$167</definedName>
    <definedName name="r_016_012_4">Раздел1!$D$167</definedName>
    <definedName name="r_016_012_5">Раздел1!$E$167</definedName>
    <definedName name="r_016_012_6">Раздел1!$F$167</definedName>
    <definedName name="r_016_012_7">Раздел1!$G$167</definedName>
    <definedName name="r_016_012_8">Раздел1!$H$167</definedName>
    <definedName name="r_016_012_9">Раздел1!$I$167</definedName>
    <definedName name="r_016_013_10">Раздел1!$J$168</definedName>
    <definedName name="r_016_013_4">Раздел1!$D$168</definedName>
    <definedName name="r_016_013_5">Раздел1!$E$168</definedName>
    <definedName name="r_016_013_6">Раздел1!$F$168</definedName>
    <definedName name="r_016_013_7">Раздел1!$G$168</definedName>
    <definedName name="r_016_013_8">Раздел1!$H$168</definedName>
    <definedName name="r_016_013_9">Раздел1!$I$168</definedName>
    <definedName name="r_016_014_10">Раздел1!$J$169</definedName>
    <definedName name="r_016_014_4">Раздел1!$D$169</definedName>
    <definedName name="r_016_014_5">Раздел1!$E$169</definedName>
    <definedName name="r_016_014_6">Раздел1!$F$169</definedName>
    <definedName name="r_016_014_7">Раздел1!$G$169</definedName>
    <definedName name="r_016_014_8">Раздел1!$H$169</definedName>
    <definedName name="r_016_014_9">Раздел1!$I$169</definedName>
    <definedName name="r_016_02_10">Раздел1!$J$170</definedName>
    <definedName name="r_016_02_4">Раздел1!$D$170</definedName>
    <definedName name="r_016_02_5">Раздел1!$E$170</definedName>
    <definedName name="r_016_02_6">Раздел1!$F$170</definedName>
    <definedName name="r_016_02_7">Раздел1!$G$170</definedName>
    <definedName name="r_016_02_8">Раздел1!$H$170</definedName>
    <definedName name="r_016_02_9">Раздел1!$I$170</definedName>
    <definedName name="r_016_021_10">Раздел1!$J$172</definedName>
    <definedName name="r_016_021_4">Раздел1!$D$172</definedName>
    <definedName name="r_016_021_5">Раздел1!$E$172</definedName>
    <definedName name="r_016_021_6">Раздел1!$F$172</definedName>
    <definedName name="r_016_021_7">Раздел1!$G$172</definedName>
    <definedName name="r_016_021_8">Раздел1!$H$172</definedName>
    <definedName name="r_016_021_9">Раздел1!$I$172</definedName>
    <definedName name="r_016_022_10">Раздел1!$J$173</definedName>
    <definedName name="r_016_022_4">Раздел1!$D$173</definedName>
    <definedName name="r_016_022_5">Раздел1!$E$173</definedName>
    <definedName name="r_016_022_6">Раздел1!$F$173</definedName>
    <definedName name="r_016_022_7">Раздел1!$G$173</definedName>
    <definedName name="r_016_022_8">Раздел1!$H$173</definedName>
    <definedName name="r_016_022_9">Раздел1!$I$173</definedName>
    <definedName name="r_016_023_10">Раздел1!$J$174</definedName>
    <definedName name="r_016_023_4">Раздел1!$D$174</definedName>
    <definedName name="r_016_023_5">Раздел1!$E$174</definedName>
    <definedName name="r_016_023_6">Раздел1!$F$174</definedName>
    <definedName name="r_016_023_7">Раздел1!$G$174</definedName>
    <definedName name="r_016_023_8">Раздел1!$H$174</definedName>
    <definedName name="r_016_023_9">Раздел1!$I$174</definedName>
    <definedName name="r_016_024_10">Раздел1!$J$175</definedName>
    <definedName name="r_016_024_4">Раздел1!$D$175</definedName>
    <definedName name="r_016_024_5">Раздел1!$E$175</definedName>
    <definedName name="r_016_024_6">Раздел1!$F$175</definedName>
    <definedName name="r_016_024_7">Раздел1!$G$175</definedName>
    <definedName name="r_016_024_8">Раздел1!$H$175</definedName>
    <definedName name="r_016_024_9">Раздел1!$I$175</definedName>
    <definedName name="r_016_03_10">Раздел1!$J$176</definedName>
    <definedName name="r_016_03_4">Раздел1!$D$176</definedName>
    <definedName name="r_016_03_5">Раздел1!$E$176</definedName>
    <definedName name="r_016_03_6">Раздел1!$F$176</definedName>
    <definedName name="r_016_03_7">Раздел1!$G$176</definedName>
    <definedName name="r_016_03_8">Раздел1!$H$176</definedName>
    <definedName name="r_016_03_9">Раздел1!$I$176</definedName>
    <definedName name="r_021_01_10">Раздел1!$J$179</definedName>
    <definedName name="r_021_01_4">Раздел1!$D$179</definedName>
    <definedName name="r_021_01_6">Раздел1!$F$179</definedName>
    <definedName name="r_021_01_7">Раздел1!$G$179</definedName>
    <definedName name="r_021_01_9">Раздел1!$I$179</definedName>
    <definedName name="r_021_011_10">Раздел1!$J$181</definedName>
    <definedName name="r_021_011_4">Раздел1!$D$181</definedName>
    <definedName name="r_021_011_5">Раздел1!$E$181</definedName>
    <definedName name="r_021_011_6">Раздел1!$F$181</definedName>
    <definedName name="r_021_011_7">Раздел1!$G$181</definedName>
    <definedName name="r_021_011_8">Раздел1!$H$181</definedName>
    <definedName name="r_021_011_9">Раздел1!$I$181</definedName>
    <definedName name="r_021_012_10">Раздел1!$J$182</definedName>
    <definedName name="r_021_012_4">Раздел1!$D$182</definedName>
    <definedName name="r_021_012_5">Раздел1!$E$182</definedName>
    <definedName name="r_021_012_6">Раздел1!$F$182</definedName>
    <definedName name="r_021_012_7">Раздел1!$G$182</definedName>
    <definedName name="r_021_012_8">Раздел1!$H$182</definedName>
    <definedName name="r_021_012_9">Раздел1!$I$182</definedName>
    <definedName name="r_021_013_10">Раздел1!$J$183</definedName>
    <definedName name="r_021_013_4">Раздел1!$D$183</definedName>
    <definedName name="r_021_013_5">Раздел1!$E$183</definedName>
    <definedName name="r_021_013_6">Раздел1!$F$183</definedName>
    <definedName name="r_021_013_7">Раздел1!$G$183</definedName>
    <definedName name="r_021_013_8">Раздел1!$H$183</definedName>
    <definedName name="r_021_013_9">Раздел1!$I$183</definedName>
    <definedName name="r_021_014_10">Раздел1!$J$184</definedName>
    <definedName name="r_021_014_4">Раздел1!$D$184</definedName>
    <definedName name="r_021_014_5">Раздел1!$E$184</definedName>
    <definedName name="r_021_014_6">Раздел1!$F$184</definedName>
    <definedName name="r_021_014_7">Раздел1!$G$184</definedName>
    <definedName name="r_021_014_8">Раздел1!$H$184</definedName>
    <definedName name="r_021_014_9">Раздел1!$I$184</definedName>
    <definedName name="r_021_02_10">Раздел1!$J$185</definedName>
    <definedName name="r_021_02_4">Раздел1!$D$185</definedName>
    <definedName name="r_021_02_6">Раздел1!$F$185</definedName>
    <definedName name="r_021_02_7">Раздел1!$G$185</definedName>
    <definedName name="r_021_02_9">Раздел1!$I$185</definedName>
    <definedName name="r_021_021_10">Раздел1!$J$187</definedName>
    <definedName name="r_021_021_4">Раздел1!$D$187</definedName>
    <definedName name="r_021_021_5">Раздел1!$E$187</definedName>
    <definedName name="r_021_021_6">Раздел1!$F$187</definedName>
    <definedName name="r_021_021_7">Раздел1!$G$187</definedName>
    <definedName name="r_021_021_8">Раздел1!$H$187</definedName>
    <definedName name="r_021_021_9">Раздел1!$I$187</definedName>
    <definedName name="r_021_022_10">Раздел1!$J$188</definedName>
    <definedName name="r_021_022_4">Раздел1!$D$188</definedName>
    <definedName name="r_021_022_5">Раздел1!$E$188</definedName>
    <definedName name="r_021_022_6">Раздел1!$F$188</definedName>
    <definedName name="r_021_022_7">Раздел1!$G$188</definedName>
    <definedName name="r_021_022_8">Раздел1!$H$188</definedName>
    <definedName name="r_021_022_9">Раздел1!$I$188</definedName>
    <definedName name="r_021_023_10">Раздел1!$J$189</definedName>
    <definedName name="r_021_023_4">Раздел1!$D$189</definedName>
    <definedName name="r_021_023_5">Раздел1!$E$189</definedName>
    <definedName name="r_021_023_6">Раздел1!$F$189</definedName>
    <definedName name="r_021_023_7">Раздел1!$G$189</definedName>
    <definedName name="r_021_023_8">Раздел1!$H$189</definedName>
    <definedName name="r_021_023_9">Раздел1!$I$189</definedName>
    <definedName name="r_021_024_10">Раздел1!$J$190</definedName>
    <definedName name="r_021_024_4">Раздел1!$D$190</definedName>
    <definedName name="r_021_024_5">Раздел1!$E$190</definedName>
    <definedName name="r_021_024_6">Раздел1!$F$190</definedName>
    <definedName name="r_021_024_7">Раздел1!$G$190</definedName>
    <definedName name="r_021_024_8">Раздел1!$H$190</definedName>
    <definedName name="r_021_024_9">Раздел1!$I$190</definedName>
    <definedName name="r_021_03_10">Раздел1!$J$191</definedName>
    <definedName name="r_021_03_4">Раздел1!$D$191</definedName>
    <definedName name="r_021_03_5">Раздел1!$E$191</definedName>
    <definedName name="r_021_03_6">Раздел1!$F$191</definedName>
    <definedName name="r_021_03_7">Раздел1!$G$191</definedName>
    <definedName name="r_021_03_8">Раздел1!$H$191</definedName>
    <definedName name="r_021_03_9">Раздел1!$I$191</definedName>
    <definedName name="r_022_01_10">Раздел1!$J$193</definedName>
    <definedName name="r_022_01_4">Раздел1!$D$193</definedName>
    <definedName name="r_022_01_6">Раздел1!$F$193</definedName>
    <definedName name="r_022_01_7">Раздел1!$G$193</definedName>
    <definedName name="r_022_01_9">Раздел1!$I$193</definedName>
    <definedName name="r_022_011_10">Раздел1!$J$195</definedName>
    <definedName name="r_022_011_4">Раздел1!$D$195</definedName>
    <definedName name="r_022_011_5">Раздел1!$E$195</definedName>
    <definedName name="r_022_011_6">Раздел1!$F$195</definedName>
    <definedName name="r_022_011_7">Раздел1!$G$195</definedName>
    <definedName name="r_022_011_8">Раздел1!$H$195</definedName>
    <definedName name="r_022_011_9">Раздел1!$I$195</definedName>
    <definedName name="r_022_012_10">Раздел1!$J$196</definedName>
    <definedName name="r_022_012_4">Раздел1!$D$196</definedName>
    <definedName name="r_022_012_5">Раздел1!$E$196</definedName>
    <definedName name="r_022_012_6">Раздел1!$F$196</definedName>
    <definedName name="r_022_012_7">Раздел1!$G$196</definedName>
    <definedName name="r_022_012_8">Раздел1!$H$196</definedName>
    <definedName name="r_022_012_9">Раздел1!$I$196</definedName>
    <definedName name="r_022_013_10">Раздел1!$J$197</definedName>
    <definedName name="r_022_013_4">Раздел1!$D$197</definedName>
    <definedName name="r_022_013_5">Раздел1!$E$197</definedName>
    <definedName name="r_022_013_6">Раздел1!$F$197</definedName>
    <definedName name="r_022_013_7">Раздел1!$G$197</definedName>
    <definedName name="r_022_013_8">Раздел1!$H$197</definedName>
    <definedName name="r_022_013_9">Раздел1!$I$197</definedName>
    <definedName name="r_022_014_10">Раздел1!$J$198</definedName>
    <definedName name="r_022_014_4">Раздел1!$D$198</definedName>
    <definedName name="r_022_014_5">Раздел1!$E$198</definedName>
    <definedName name="r_022_014_6">Раздел1!$F$198</definedName>
    <definedName name="r_022_014_7">Раздел1!$G$198</definedName>
    <definedName name="r_022_014_8">Раздел1!$H$198</definedName>
    <definedName name="r_022_014_9">Раздел1!$I$198</definedName>
    <definedName name="r_022_02_10">Раздел1!$J$199</definedName>
    <definedName name="r_022_02_4">Раздел1!$D$199</definedName>
    <definedName name="r_022_02_6">Раздел1!$F$199</definedName>
    <definedName name="r_022_02_7">Раздел1!$G$199</definedName>
    <definedName name="r_022_02_9">Раздел1!$I$199</definedName>
    <definedName name="r_022_021_10">Раздел1!$J$201</definedName>
    <definedName name="r_022_021_4">Раздел1!$D$201</definedName>
    <definedName name="r_022_021_5">Раздел1!$E$201</definedName>
    <definedName name="r_022_021_6">Раздел1!$F$201</definedName>
    <definedName name="r_022_021_7">Раздел1!$G$201</definedName>
    <definedName name="r_022_021_8">Раздел1!$H$201</definedName>
    <definedName name="r_022_021_9">Раздел1!$I$201</definedName>
    <definedName name="r_022_022_10">Раздел1!$J$202</definedName>
    <definedName name="r_022_022_4">Раздел1!$D$202</definedName>
    <definedName name="r_022_022_5">Раздел1!$E$202</definedName>
    <definedName name="r_022_022_6">Раздел1!$F$202</definedName>
    <definedName name="r_022_022_7">Раздел1!$G$202</definedName>
    <definedName name="r_022_022_8">Раздел1!$H$202</definedName>
    <definedName name="r_022_022_9">Раздел1!$I$202</definedName>
    <definedName name="r_022_023_10">Раздел1!$J$203</definedName>
    <definedName name="r_022_023_4">Раздел1!$D$203</definedName>
    <definedName name="r_022_023_5">Раздел1!$E$203</definedName>
    <definedName name="r_022_023_6">Раздел1!$F$203</definedName>
    <definedName name="r_022_023_7">Раздел1!$G$203</definedName>
    <definedName name="r_022_023_8">Раздел1!$H$203</definedName>
    <definedName name="r_022_023_9">Раздел1!$I$203</definedName>
    <definedName name="r_022_024_10">Раздел1!$J$204</definedName>
    <definedName name="r_022_024_4">Раздел1!$D$204</definedName>
    <definedName name="r_022_024_5">Раздел1!$E$204</definedName>
    <definedName name="r_022_024_6">Раздел1!$F$204</definedName>
    <definedName name="r_022_024_7">Раздел1!$G$204</definedName>
    <definedName name="r_022_024_8">Раздел1!$H$204</definedName>
    <definedName name="r_022_024_9">Раздел1!$I$204</definedName>
    <definedName name="r_022_03_10">Раздел1!$J$205</definedName>
    <definedName name="r_022_03_4">Раздел1!$D$205</definedName>
    <definedName name="r_022_03_5">Раздел1!$E$205</definedName>
    <definedName name="r_022_03_6">Раздел1!$F$205</definedName>
    <definedName name="r_022_03_7">Раздел1!$G$205</definedName>
    <definedName name="r_022_03_8">Раздел1!$H$205</definedName>
    <definedName name="r_022_03_9">Раздел1!$I$205</definedName>
    <definedName name="r_023_01_10">Раздел1!$J$207</definedName>
    <definedName name="r_023_01_4">Раздел1!$D$207</definedName>
    <definedName name="r_023_01_6">Раздел1!$F$207</definedName>
    <definedName name="r_023_01_7">Раздел1!$G$207</definedName>
    <definedName name="r_023_01_9">Раздел1!$I$207</definedName>
    <definedName name="r_023_011_10">Раздел1!$J$209</definedName>
    <definedName name="r_023_011_4">Раздел1!$D$209</definedName>
    <definedName name="r_023_011_5">Раздел1!$E$209</definedName>
    <definedName name="r_023_011_6">Раздел1!$F$209</definedName>
    <definedName name="r_023_011_7">Раздел1!$G$209</definedName>
    <definedName name="r_023_011_8">Раздел1!$H$209</definedName>
    <definedName name="r_023_011_9">Раздел1!$I$209</definedName>
    <definedName name="r_023_012_10">Раздел1!$J$210</definedName>
    <definedName name="r_023_012_4">Раздел1!$D$210</definedName>
    <definedName name="r_023_012_5">Раздел1!$E$210</definedName>
    <definedName name="r_023_012_6">Раздел1!$F$210</definedName>
    <definedName name="r_023_012_7">Раздел1!$G$210</definedName>
    <definedName name="r_023_012_8">Раздел1!$H$210</definedName>
    <definedName name="r_023_012_9">Раздел1!$I$210</definedName>
    <definedName name="r_023_013_10">Раздел1!$J$211</definedName>
    <definedName name="r_023_013_4">Раздел1!$D$211</definedName>
    <definedName name="r_023_013_5">Раздел1!$E$211</definedName>
    <definedName name="r_023_013_6">Раздел1!$F$211</definedName>
    <definedName name="r_023_013_7">Раздел1!$G$211</definedName>
    <definedName name="r_023_013_8">Раздел1!$H$211</definedName>
    <definedName name="r_023_013_9">Раздел1!$I$211</definedName>
    <definedName name="r_023_014_10">Раздел1!$J$212</definedName>
    <definedName name="r_023_014_4">Раздел1!$D$212</definedName>
    <definedName name="r_023_014_5">Раздел1!$E$212</definedName>
    <definedName name="r_023_014_6">Раздел1!$F$212</definedName>
    <definedName name="r_023_014_7">Раздел1!$G$212</definedName>
    <definedName name="r_023_014_8">Раздел1!$H$212</definedName>
    <definedName name="r_023_014_9">Раздел1!$I$212</definedName>
    <definedName name="r_023_02_10">Раздел1!$J$213</definedName>
    <definedName name="r_023_02_4">Раздел1!$D$213</definedName>
    <definedName name="r_023_02_6">Раздел1!$F$213</definedName>
    <definedName name="r_023_02_7">Раздел1!$G$213</definedName>
    <definedName name="r_023_02_9">Раздел1!$I$213</definedName>
    <definedName name="r_023_021_10">Раздел1!$J$215</definedName>
    <definedName name="r_023_021_4">Раздел1!$D$215</definedName>
    <definedName name="r_023_021_5">Раздел1!$E$215</definedName>
    <definedName name="r_023_021_6">Раздел1!$F$215</definedName>
    <definedName name="r_023_021_7">Раздел1!$G$215</definedName>
    <definedName name="r_023_021_8">Раздел1!$H$215</definedName>
    <definedName name="r_023_021_9">Раздел1!$I$215</definedName>
    <definedName name="r_023_022_10">Раздел1!$J$216</definedName>
    <definedName name="r_023_022_4">Раздел1!$D$216</definedName>
    <definedName name="r_023_022_5">Раздел1!$E$216</definedName>
    <definedName name="r_023_022_6">Раздел1!$F$216</definedName>
    <definedName name="r_023_022_7">Раздел1!$G$216</definedName>
    <definedName name="r_023_022_8">Раздел1!$H$216</definedName>
    <definedName name="r_023_022_9">Раздел1!$I$216</definedName>
    <definedName name="r_023_023_10">Раздел1!$J$217</definedName>
    <definedName name="r_023_023_4">Раздел1!$D$217</definedName>
    <definedName name="r_023_023_5">Раздел1!$E$217</definedName>
    <definedName name="r_023_023_6">Раздел1!$F$217</definedName>
    <definedName name="r_023_023_7">Раздел1!$G$217</definedName>
    <definedName name="r_023_023_8">Раздел1!$H$217</definedName>
    <definedName name="r_023_023_9">Раздел1!$I$217</definedName>
    <definedName name="r_023_024_10">Раздел1!$J$218</definedName>
    <definedName name="r_023_024_4">Раздел1!$D$218</definedName>
    <definedName name="r_023_024_5">Раздел1!$E$218</definedName>
    <definedName name="r_023_024_6">Раздел1!$F$218</definedName>
    <definedName name="r_023_024_7">Раздел1!$G$218</definedName>
    <definedName name="r_023_024_8">Раздел1!$H$218</definedName>
    <definedName name="r_023_024_9">Раздел1!$I$218</definedName>
    <definedName name="r_023_03_10">Раздел1!$J$219</definedName>
    <definedName name="r_023_03_4">Раздел1!$D$219</definedName>
    <definedName name="r_023_03_5">Раздел1!$E$219</definedName>
    <definedName name="r_023_03_6">Раздел1!$F$219</definedName>
    <definedName name="r_023_03_7">Раздел1!$G$219</definedName>
    <definedName name="r_023_03_8">Раздел1!$H$219</definedName>
    <definedName name="r_023_03_9">Раздел1!$I$219</definedName>
    <definedName name="r_025_03_10">Раздел1!$J$231</definedName>
    <definedName name="r_025_03_4">Раздел1!$D$231</definedName>
    <definedName name="r_025_03_5">Раздел1!$E$231</definedName>
    <definedName name="r_025_03_6">Раздел1!$F$231</definedName>
    <definedName name="r_025_03_7">Раздел1!$G$231</definedName>
    <definedName name="r_025_03_8">Раздел1!$H$231</definedName>
    <definedName name="r_025_03_9">Раздел1!$I$231</definedName>
    <definedName name="r_025_10">Раздел1!$J$220</definedName>
    <definedName name="r_025_4">Раздел1!$D$220</definedName>
    <definedName name="r_025_5">Раздел1!$E$220</definedName>
    <definedName name="r_025_6">Раздел1!$F$220</definedName>
    <definedName name="r_025_7">Раздел1!$G$220</definedName>
    <definedName name="r_025_8">Раздел1!$H$220</definedName>
    <definedName name="r_025_9">Раздел1!$I$220</definedName>
    <definedName name="r_0251_011_10">Раздел1!$J$222</definedName>
    <definedName name="r_0251_011_4">Раздел1!$D$222</definedName>
    <definedName name="r_0251_011_5">Раздел1!$E$222</definedName>
    <definedName name="r_0251_011_6">Раздел1!$F$222</definedName>
    <definedName name="r_0251_011_7">Раздел1!$G$222</definedName>
    <definedName name="r_0251_011_8">Раздел1!$H$222</definedName>
    <definedName name="r_0251_011_9">Раздел1!$I$222</definedName>
    <definedName name="r_0251_012_10">Раздел1!$J$223</definedName>
    <definedName name="r_0251_012_4">Раздел1!$D$223</definedName>
    <definedName name="r_0251_012_5">Раздел1!$E$223</definedName>
    <definedName name="r_0251_012_6">Раздел1!$F$223</definedName>
    <definedName name="r_0251_012_7">Раздел1!$G$223</definedName>
    <definedName name="r_0251_012_8">Раздел1!$H$223</definedName>
    <definedName name="r_0251_012_9">Раздел1!$I$223</definedName>
    <definedName name="r_0251_013_10">Раздел1!$J$224</definedName>
    <definedName name="r_0251_013_4">Раздел1!$D$224</definedName>
    <definedName name="r_0251_013_5">Раздел1!$E$224</definedName>
    <definedName name="r_0251_013_6">Раздел1!$F$224</definedName>
    <definedName name="r_0251_013_7">Раздел1!$G$224</definedName>
    <definedName name="r_0251_013_8">Раздел1!$H$224</definedName>
    <definedName name="r_0251_013_9">Раздел1!$I$224</definedName>
    <definedName name="r_0251_014_10">Раздел1!$J$225</definedName>
    <definedName name="r_0251_014_4">Раздел1!$D$225</definedName>
    <definedName name="r_0251_014_5">Раздел1!$E$225</definedName>
    <definedName name="r_0251_014_6">Раздел1!$F$225</definedName>
    <definedName name="r_0251_014_7">Раздел1!$G$225</definedName>
    <definedName name="r_0251_014_8">Раздел1!$H$225</definedName>
    <definedName name="r_0251_014_9">Раздел1!$I$225</definedName>
    <definedName name="r_0252_021_10">Раздел1!$J$227</definedName>
    <definedName name="r_0252_021_4">Раздел1!$D$227</definedName>
    <definedName name="r_0252_021_5">Раздел1!$E$227</definedName>
    <definedName name="r_0252_021_6">Раздел1!$F$227</definedName>
    <definedName name="r_0252_021_7">Раздел1!$G$227</definedName>
    <definedName name="r_0252_021_8">Раздел1!$H$227</definedName>
    <definedName name="r_0252_021_9">Раздел1!$I$227</definedName>
    <definedName name="r_0252_022_10">Раздел1!$J$228</definedName>
    <definedName name="r_0252_022_4">Раздел1!$D$228</definedName>
    <definedName name="r_0252_022_5">Раздел1!$E$228</definedName>
    <definedName name="r_0252_022_6">Раздел1!$F$228</definedName>
    <definedName name="r_0252_022_7">Раздел1!$G$228</definedName>
    <definedName name="r_0252_022_8">Раздел1!$H$228</definedName>
    <definedName name="r_0252_022_9">Раздел1!$I$228</definedName>
    <definedName name="r_0252_023_10">Раздел1!$J$229</definedName>
    <definedName name="r_0252_023_4">Раздел1!$D$229</definedName>
    <definedName name="r_0252_023_5">Раздел1!$E$229</definedName>
    <definedName name="r_0252_023_6">Раздел1!$F$229</definedName>
    <definedName name="r_0252_023_7">Раздел1!$G$229</definedName>
    <definedName name="r_0252_023_8">Раздел1!$H$229</definedName>
    <definedName name="r_0252_023_9">Раздел1!$I$229</definedName>
    <definedName name="r_0252_024_10">Раздел1!$J$230</definedName>
    <definedName name="r_0252_024_4">Раздел1!$D$230</definedName>
    <definedName name="r_0252_024_5">Раздел1!$E$230</definedName>
    <definedName name="r_0252_024_6">Раздел1!$F$230</definedName>
    <definedName name="r_0252_024_7">Раздел1!$G$230</definedName>
    <definedName name="r_0252_024_8">Раздел1!$H$230</definedName>
    <definedName name="r_0252_024_9">Раздел1!$I$230</definedName>
    <definedName name="r_026_10">Раздел1!$J$232</definedName>
    <definedName name="r_026_4">Раздел1!$D$232</definedName>
    <definedName name="r_026_7">Раздел1!$G$232</definedName>
    <definedName name="r_0261_04_10">Раздел1!$J$233</definedName>
    <definedName name="r_0261_04_5">Раздел1!$E$233</definedName>
    <definedName name="r_0261_04_6">Раздел1!$F$233</definedName>
    <definedName name="r_0261_04_8">Раздел1!$H$233</definedName>
    <definedName name="r_0261_04_9">Раздел1!$I$233</definedName>
    <definedName name="r_0262_05_10">Раздел1!$J$234</definedName>
    <definedName name="r_0262_05_5">Раздел1!$E$234</definedName>
    <definedName name="r_0262_05_6">Раздел1!$F$234</definedName>
    <definedName name="r_0262_05_8">Раздел1!$H$234</definedName>
    <definedName name="r_0262_05_9">Раздел1!$I$234</definedName>
    <definedName name="r_029_011_10">Раздел1!$J$237</definedName>
    <definedName name="r_029_011_4">Раздел1!$D$237</definedName>
    <definedName name="r_029_011_5">Раздел1!$E$237</definedName>
    <definedName name="r_029_011_6">Раздел1!$F$237</definedName>
    <definedName name="r_029_011_7">Раздел1!$G$237</definedName>
    <definedName name="r_029_011_8">Раздел1!$H$237</definedName>
    <definedName name="r_029_011_9">Раздел1!$I$237</definedName>
    <definedName name="r_029_012_10">Раздел1!$J$238</definedName>
    <definedName name="r_029_012_4">Раздел1!$D$238</definedName>
    <definedName name="r_029_012_5">Раздел1!$E$238</definedName>
    <definedName name="r_029_012_6">Раздел1!$F$238</definedName>
    <definedName name="r_029_012_7">Раздел1!$G$238</definedName>
    <definedName name="r_029_012_8">Раздел1!$H$238</definedName>
    <definedName name="r_029_012_9">Раздел1!$I$238</definedName>
    <definedName name="r_029_013_10">Раздел1!$J$239</definedName>
    <definedName name="r_029_013_4">Раздел1!$D$239</definedName>
    <definedName name="r_029_013_5">Раздел1!$E$239</definedName>
    <definedName name="r_029_013_6">Раздел1!$F$239</definedName>
    <definedName name="r_029_013_7">Раздел1!$G$239</definedName>
    <definedName name="r_029_013_8">Раздел1!$H$239</definedName>
    <definedName name="r_029_013_9">Раздел1!$I$239</definedName>
    <definedName name="r_029_014_10">Раздел1!$J$240</definedName>
    <definedName name="r_029_014_4">Раздел1!$D$240</definedName>
    <definedName name="r_029_014_5">Раздел1!$E$240</definedName>
    <definedName name="r_029_014_6">Раздел1!$F$240</definedName>
    <definedName name="r_029_014_7">Раздел1!$G$240</definedName>
    <definedName name="r_029_014_8">Раздел1!$H$240</definedName>
    <definedName name="r_029_014_9">Раздел1!$I$240</definedName>
    <definedName name="r_029_03_10">Раздел1!$J$241</definedName>
    <definedName name="r_029_03_4">Раздел1!$D$241</definedName>
    <definedName name="r_029_03_5">Раздел1!$E$241</definedName>
    <definedName name="r_029_03_6">Раздел1!$F$241</definedName>
    <definedName name="r_029_03_7">Раздел1!$G$241</definedName>
    <definedName name="r_029_03_8">Раздел1!$H$241</definedName>
    <definedName name="r_029_03_9">Раздел1!$I$241</definedName>
    <definedName name="r_029_10">Раздел1!$J$235</definedName>
    <definedName name="r_029_4">Раздел1!$D$235</definedName>
    <definedName name="r_029_6">Раздел1!$F$235</definedName>
    <definedName name="r_029_7">Раздел1!$G$235</definedName>
    <definedName name="r_029_9">Раздел1!$I$235</definedName>
    <definedName name="r_030_01_10">Раздел1!$J$243</definedName>
    <definedName name="r_030_01_4">Раздел1!$D$243</definedName>
    <definedName name="r_030_01_5">Раздел1!$E$243</definedName>
    <definedName name="r_030_01_6">Раздел1!$F$243</definedName>
    <definedName name="r_030_01_7">Раздел1!$G$243</definedName>
    <definedName name="r_030_01_8">Раздел1!$H$243</definedName>
    <definedName name="r_030_01_9">Раздел1!$I$243</definedName>
    <definedName name="r_030_02_10">Раздел1!$J$244</definedName>
    <definedName name="r_030_02_4">Раздел1!$D$244</definedName>
    <definedName name="r_030_02_5">Раздел1!$E$244</definedName>
    <definedName name="r_030_02_6">Раздел1!$F$244</definedName>
    <definedName name="r_030_02_7">Раздел1!$G$244</definedName>
    <definedName name="r_030_02_8">Раздел1!$H$244</definedName>
    <definedName name="r_030_02_9">Раздел1!$I$244</definedName>
    <definedName name="r_030_03_10">Раздел1!$J$245</definedName>
    <definedName name="r_030_03_4">Раздел1!$D$245</definedName>
    <definedName name="r_030_03_5">Раздел1!$E$245</definedName>
    <definedName name="r_030_03_6">Раздел1!$F$245</definedName>
    <definedName name="r_030_03_7">Раздел1!$G$245</definedName>
    <definedName name="r_030_03_8">Раздел1!$H$245</definedName>
    <definedName name="r_030_03_9">Раздел1!$I$245</definedName>
    <definedName name="r_030_10">Раздел1!$J$242</definedName>
    <definedName name="r_030_4">Раздел1!$D$242</definedName>
    <definedName name="r_030_5">Раздел1!$E$242</definedName>
    <definedName name="r_030_6">Раздел1!$F$242</definedName>
    <definedName name="r_030_7">Раздел1!$G$242</definedName>
    <definedName name="r_030_8">Раздел1!$H$242</definedName>
    <definedName name="r_030_9">Раздел1!$I$242</definedName>
    <definedName name="r_031_01_10">Раздел1!$J$247</definedName>
    <definedName name="r_031_01_4">Раздел1!$D$247</definedName>
    <definedName name="r_031_01_5">Раздел1!$E$247</definedName>
    <definedName name="r_031_01_6">Раздел1!$F$247</definedName>
    <definedName name="r_031_01_7">Раздел1!$G$247</definedName>
    <definedName name="r_031_01_8">Раздел1!$H$247</definedName>
    <definedName name="r_031_01_9">Раздел1!$I$247</definedName>
    <definedName name="r_031_02_10">Раздел1!$J$248</definedName>
    <definedName name="r_031_02_4">Раздел1!$D$248</definedName>
    <definedName name="r_031_02_5">Раздел1!$E$248</definedName>
    <definedName name="r_031_02_6">Раздел1!$F$248</definedName>
    <definedName name="r_031_02_7">Раздел1!$G$248</definedName>
    <definedName name="r_031_02_8">Раздел1!$H$248</definedName>
    <definedName name="r_031_02_9">Раздел1!$I$248</definedName>
    <definedName name="r_031_03_10">Раздел1!$J$249</definedName>
    <definedName name="r_031_03_4">Раздел1!$D$249</definedName>
    <definedName name="r_031_03_5">Раздел1!$E$249</definedName>
    <definedName name="r_031_03_6">Раздел1!$F$249</definedName>
    <definedName name="r_031_03_7">Раздел1!$G$249</definedName>
    <definedName name="r_031_03_8">Раздел1!$H$249</definedName>
    <definedName name="r_031_03_9">Раздел1!$I$249</definedName>
    <definedName name="r_031_04_4">Раздел1!$D$254</definedName>
    <definedName name="r_031_04_5">Раздел1!$E$254</definedName>
    <definedName name="r_031_04_6">Раздел1!$F$254</definedName>
    <definedName name="r_031_04_7">Раздел1!$G$254</definedName>
    <definedName name="r_031_04_8">Раздел1!$H$254</definedName>
    <definedName name="r_031_04_9">Раздел1!$I$254</definedName>
    <definedName name="r_031_05_4">Раздел1!$D$255</definedName>
    <definedName name="r_031_05_5">Раздел1!$E$255</definedName>
    <definedName name="r_031_05_6">Раздел1!$F$255</definedName>
    <definedName name="r_031_05_7">Раздел1!$G$255</definedName>
    <definedName name="r_031_05_8">Раздел1!$H$255</definedName>
    <definedName name="r_031_05_9">Раздел1!$I$255</definedName>
    <definedName name="Sec_0121">#REF!</definedName>
    <definedName name="Sec_0122">#REF!</definedName>
    <definedName name="Sec_0123">#REF!</definedName>
    <definedName name="Sec_0124">#REF!</definedName>
    <definedName name="Sec_025">#REF!</definedName>
    <definedName name="Sec_031">#REF!</definedName>
    <definedName name="SecAmount_0121">#REF!</definedName>
    <definedName name="SecAmount_0122">#REF!</definedName>
    <definedName name="SecAmount_0123">#REF!</definedName>
    <definedName name="SecAmount_0124">#REF!</definedName>
    <definedName name="SecAmount_025">#REF!</definedName>
    <definedName name="SecAmount_031">#REF!</definedName>
    <definedName name="SecAmount_052">Раздел3!#REF!</definedName>
    <definedName name="SecAmount_058">Раздел3!#REF!</definedName>
    <definedName name="Table_0121">#REF!</definedName>
    <definedName name="Table_0122">#REF!</definedName>
    <definedName name="Table_0123">#REF!</definedName>
    <definedName name="Table_0124">#REF!</definedName>
    <definedName name="Table_025">#REF!</definedName>
    <definedName name="Table_031">#REF!</definedName>
    <definedName name="Table_052">Раздел3!#REF!</definedName>
    <definedName name="TotalSecAmount_052">Раздел3!#REF!</definedName>
    <definedName name="TotalVolume_052">Раздел3!#REF!</definedName>
    <definedName name="UNN">Раздел1!$D$9</definedName>
    <definedName name="Volume_0121">#REF!</definedName>
    <definedName name="Volume_0122">#REF!</definedName>
    <definedName name="Volume_0123">#REF!</definedName>
    <definedName name="Volume_0124">#REF!</definedName>
    <definedName name="Volume_025">#REF!</definedName>
    <definedName name="Volume_031">#REF!</definedName>
    <definedName name="Volume_052">Раздел3!#REF!</definedName>
    <definedName name="Volume_058">Раздел3!#REF!</definedName>
    <definedName name="VolumeEq_0121">#REF!</definedName>
    <definedName name="VolumeEq_0122">#REF!</definedName>
    <definedName name="VolumeEq_0123">#REF!</definedName>
    <definedName name="VolumeEq_0124">#REF!</definedName>
    <definedName name="VolumeEq_025">#REF!</definedName>
    <definedName name="VolumeEq_031">#REF!</definedName>
  </definedNames>
  <calcPr calcId="145621"/>
</workbook>
</file>

<file path=xl/calcChain.xml><?xml version="1.0" encoding="utf-8"?>
<calcChain xmlns="http://schemas.openxmlformats.org/spreadsheetml/2006/main">
  <c r="I246" i="1" l="1"/>
  <c r="H246" i="1"/>
  <c r="G246" i="1"/>
  <c r="F246" i="1"/>
  <c r="E246" i="1"/>
  <c r="D246" i="1"/>
  <c r="D242" i="1" l="1"/>
  <c r="G242" i="1"/>
  <c r="D36" i="1"/>
  <c r="E36" i="1"/>
  <c r="F36" i="1"/>
  <c r="G36" i="1"/>
  <c r="H36" i="1"/>
  <c r="I36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6" i="4"/>
  <c r="C6" i="4"/>
  <c r="I108" i="1"/>
  <c r="H108" i="1"/>
  <c r="G108" i="1"/>
  <c r="F108" i="1"/>
  <c r="E108" i="1"/>
  <c r="D108" i="1"/>
  <c r="I107" i="1"/>
  <c r="H107" i="1"/>
  <c r="G107" i="1"/>
  <c r="F107" i="1"/>
  <c r="E107" i="1"/>
  <c r="D107" i="1"/>
  <c r="I106" i="1"/>
  <c r="H106" i="1"/>
  <c r="G106" i="1"/>
  <c r="G105" i="1" s="1"/>
  <c r="F106" i="1"/>
  <c r="E106" i="1"/>
  <c r="E105" i="1" s="1"/>
  <c r="D106" i="1"/>
  <c r="I74" i="1"/>
  <c r="H74" i="1"/>
  <c r="G74" i="1"/>
  <c r="G34" i="1" s="1"/>
  <c r="F74" i="1"/>
  <c r="F34" i="1" s="1"/>
  <c r="E74" i="1"/>
  <c r="E34" i="1" s="1"/>
  <c r="D74" i="1"/>
  <c r="I73" i="1"/>
  <c r="I33" i="1" s="1"/>
  <c r="H73" i="1"/>
  <c r="G73" i="1"/>
  <c r="G33" i="1" s="1"/>
  <c r="F73" i="1"/>
  <c r="E73" i="1"/>
  <c r="D73" i="1"/>
  <c r="I72" i="1"/>
  <c r="I32" i="1" s="1"/>
  <c r="H72" i="1"/>
  <c r="G72" i="1"/>
  <c r="G32" i="1" s="1"/>
  <c r="F72" i="1"/>
  <c r="E72" i="1"/>
  <c r="D72" i="1"/>
  <c r="I47" i="1"/>
  <c r="H47" i="1"/>
  <c r="G47" i="1"/>
  <c r="F47" i="1"/>
  <c r="E47" i="1"/>
  <c r="D47" i="1"/>
  <c r="I48" i="1"/>
  <c r="H48" i="1"/>
  <c r="G48" i="1"/>
  <c r="F48" i="1"/>
  <c r="E48" i="1"/>
  <c r="E35" i="1" s="1"/>
  <c r="D48" i="1"/>
  <c r="I242" i="1"/>
  <c r="F242" i="1"/>
  <c r="I206" i="1"/>
  <c r="G206" i="1"/>
  <c r="F206" i="1"/>
  <c r="D206" i="1"/>
  <c r="I192" i="1"/>
  <c r="G192" i="1"/>
  <c r="F192" i="1"/>
  <c r="D192" i="1"/>
  <c r="I178" i="1"/>
  <c r="G178" i="1"/>
  <c r="F178" i="1"/>
  <c r="D178" i="1"/>
  <c r="I163" i="1"/>
  <c r="H163" i="1"/>
  <c r="G163" i="1"/>
  <c r="F163" i="1"/>
  <c r="E163" i="1"/>
  <c r="D163" i="1"/>
  <c r="I149" i="1"/>
  <c r="H149" i="1"/>
  <c r="G149" i="1"/>
  <c r="F149" i="1"/>
  <c r="E149" i="1"/>
  <c r="D149" i="1"/>
  <c r="I135" i="1"/>
  <c r="H135" i="1"/>
  <c r="G135" i="1"/>
  <c r="F135" i="1"/>
  <c r="E135" i="1"/>
  <c r="D135" i="1"/>
  <c r="I131" i="1"/>
  <c r="H131" i="1"/>
  <c r="G131" i="1"/>
  <c r="F131" i="1"/>
  <c r="E131" i="1"/>
  <c r="D131" i="1"/>
  <c r="I117" i="1"/>
  <c r="H117" i="1"/>
  <c r="G117" i="1"/>
  <c r="F117" i="1"/>
  <c r="E117" i="1"/>
  <c r="D117" i="1"/>
  <c r="I113" i="1"/>
  <c r="H113" i="1"/>
  <c r="G113" i="1"/>
  <c r="F113" i="1"/>
  <c r="E113" i="1"/>
  <c r="D113" i="1"/>
  <c r="I109" i="1"/>
  <c r="H109" i="1"/>
  <c r="G109" i="1"/>
  <c r="F109" i="1"/>
  <c r="E109" i="1"/>
  <c r="D109" i="1"/>
  <c r="I91" i="1"/>
  <c r="H91" i="1"/>
  <c r="G91" i="1"/>
  <c r="F91" i="1"/>
  <c r="E91" i="1"/>
  <c r="D91" i="1"/>
  <c r="I87" i="1"/>
  <c r="H87" i="1"/>
  <c r="G87" i="1"/>
  <c r="F87" i="1"/>
  <c r="E87" i="1"/>
  <c r="D87" i="1"/>
  <c r="I83" i="1"/>
  <c r="H83" i="1"/>
  <c r="G83" i="1"/>
  <c r="F83" i="1"/>
  <c r="E83" i="1"/>
  <c r="D83" i="1"/>
  <c r="I79" i="1"/>
  <c r="H79" i="1"/>
  <c r="G79" i="1"/>
  <c r="F79" i="1"/>
  <c r="E79" i="1"/>
  <c r="D79" i="1"/>
  <c r="I75" i="1"/>
  <c r="H75" i="1"/>
  <c r="G75" i="1"/>
  <c r="F75" i="1"/>
  <c r="E75" i="1"/>
  <c r="D75" i="1"/>
  <c r="I67" i="1"/>
  <c r="H67" i="1"/>
  <c r="G67" i="1"/>
  <c r="F67" i="1"/>
  <c r="E67" i="1"/>
  <c r="D67" i="1"/>
  <c r="I53" i="1"/>
  <c r="H53" i="1"/>
  <c r="G53" i="1"/>
  <c r="F53" i="1"/>
  <c r="E53" i="1"/>
  <c r="D53" i="1"/>
  <c r="I49" i="1"/>
  <c r="H49" i="1"/>
  <c r="G49" i="1"/>
  <c r="F49" i="1"/>
  <c r="E49" i="1"/>
  <c r="D49" i="1"/>
  <c r="E33" i="1"/>
  <c r="H105" i="1"/>
  <c r="D33" i="1"/>
  <c r="H33" i="1"/>
  <c r="H71" i="1"/>
  <c r="I34" i="1"/>
  <c r="D71" i="1"/>
  <c r="D32" i="1"/>
  <c r="H32" i="1"/>
  <c r="D34" i="1"/>
  <c r="H34" i="1"/>
  <c r="F105" i="1"/>
  <c r="I105" i="1"/>
  <c r="F32" i="1"/>
  <c r="D105" i="1"/>
  <c r="F71" i="1" l="1"/>
  <c r="F33" i="1"/>
  <c r="I35" i="1"/>
  <c r="I42" i="1"/>
  <c r="E71" i="1"/>
  <c r="D35" i="1"/>
  <c r="G35" i="1"/>
  <c r="F35" i="1"/>
  <c r="H31" i="1"/>
  <c r="D31" i="1"/>
  <c r="G71" i="1"/>
  <c r="I31" i="1"/>
  <c r="I71" i="1"/>
  <c r="F31" i="1"/>
  <c r="E32" i="1"/>
  <c r="E31" i="1" s="1"/>
  <c r="H35" i="1"/>
  <c r="G31" i="1"/>
</calcChain>
</file>

<file path=xl/sharedStrings.xml><?xml version="1.0" encoding="utf-8"?>
<sst xmlns="http://schemas.openxmlformats.org/spreadsheetml/2006/main" count="851" uniqueCount="280">
  <si>
    <t>о деятельности профессионального участника рынка ценных бумаг</t>
  </si>
  <si>
    <t>Наименование показателя</t>
  </si>
  <si>
    <t>Номер строки</t>
  </si>
  <si>
    <t>Код операции</t>
  </si>
  <si>
    <t>За отчетный квартал</t>
  </si>
  <si>
    <t>количество</t>
  </si>
  <si>
    <t>объем сделок, тысяч рублей</t>
  </si>
  <si>
    <t>сделок, штук</t>
  </si>
  <si>
    <t>ценных бумаг, штук</t>
  </si>
  <si>
    <t>С начала года</t>
  </si>
  <si>
    <t>Примечание</t>
  </si>
  <si>
    <t>Раздел I</t>
  </si>
  <si>
    <t>ОПЕРАЦИИ С ЦЕННЫМИ БУМАГАМИ</t>
  </si>
  <si>
    <t>Совершено сделок купли-продажи ценных бумаг - всего (строка 010 = строка 011 + строка 012 + строка 013 + строка 014 + строка 015 + строка 016)</t>
  </si>
  <si>
    <t>Покупка</t>
  </si>
  <si>
    <t>Продажа</t>
  </si>
  <si>
    <t>Расторгнуто сделок</t>
  </si>
  <si>
    <t>В том числе с ценными бумагами, эмитированными (выданными) нерезидентами</t>
  </si>
  <si>
    <t>в том числе ценных бумаг, эмитированных (выданных):</t>
  </si>
  <si>
    <t>резидентами Российской Федерации</t>
  </si>
  <si>
    <t>резадентами Республики Казахстан</t>
  </si>
  <si>
    <t>резидентами Республики Армения</t>
  </si>
  <si>
    <t>резидентами Кыргызской Республики</t>
  </si>
  <si>
    <t>Сделки с акциями</t>
  </si>
  <si>
    <t>в том числе с акциями, эмитированными нерезидентами</t>
  </si>
  <si>
    <t>в том числе акций, эмитированных</t>
  </si>
  <si>
    <t>Сделки с акциями на организованном рынке</t>
  </si>
  <si>
    <t>Сделки с облигациями - всего</t>
  </si>
  <si>
    <t>в том числе с государственными облигациями</t>
  </si>
  <si>
    <t>С облигациями Национального банка Республики Беларусь</t>
  </si>
  <si>
    <t>С облигациями местных займов</t>
  </si>
  <si>
    <t>С облигациями юридических лиц</t>
  </si>
  <si>
    <t>С облигациями, эмитированными нерезидентами</t>
  </si>
  <si>
    <t>В том числе облигаций, эмитированных:</t>
  </si>
  <si>
    <t>Сделки с векселями</t>
  </si>
  <si>
    <t>в том числе с векселями, выданными банками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</si>
  <si>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</si>
  <si>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</si>
  <si>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>в том числе векселей, выданных:</t>
  </si>
  <si>
    <t>С прочими векселями</t>
  </si>
  <si>
    <t>в том числе депозитных сертификатов, выданных:</t>
  </si>
  <si>
    <t>Сделки с производными ценными бумагами</t>
  </si>
  <si>
    <t>в том числе производных ценных бумаг, эмитированных (выданных):</t>
  </si>
  <si>
    <t>в том числе прочих ценных бумаг, эмитированных (выданных):</t>
  </si>
  <si>
    <t>Сделки по состовляющим работам и услугам профессиональной и биржевой деятельности по ценным бумагам</t>
  </si>
  <si>
    <t>010</t>
  </si>
  <si>
    <t>01</t>
  </si>
  <si>
    <t>02</t>
  </si>
  <si>
    <t>03</t>
  </si>
  <si>
    <t>010.1</t>
  </si>
  <si>
    <t>X</t>
  </si>
  <si>
    <t>01.1</t>
  </si>
  <si>
    <t>01.2</t>
  </si>
  <si>
    <t>01.3</t>
  </si>
  <si>
    <t>01.4</t>
  </si>
  <si>
    <t>02.1</t>
  </si>
  <si>
    <t>02.2</t>
  </si>
  <si>
    <t>02.3</t>
  </si>
  <si>
    <t>02.4</t>
  </si>
  <si>
    <t>011</t>
  </si>
  <si>
    <t>011.1</t>
  </si>
  <si>
    <t>011.2</t>
  </si>
  <si>
    <t>012</t>
  </si>
  <si>
    <t>012.1</t>
  </si>
  <si>
    <t>012.2</t>
  </si>
  <si>
    <t>012.3</t>
  </si>
  <si>
    <t>012.4</t>
  </si>
  <si>
    <t>012.5</t>
  </si>
  <si>
    <t>013</t>
  </si>
  <si>
    <t>013.1</t>
  </si>
  <si>
    <t>013.2</t>
  </si>
  <si>
    <t>013.3</t>
  </si>
  <si>
    <t>013.4</t>
  </si>
  <si>
    <t>014</t>
  </si>
  <si>
    <t>015</t>
  </si>
  <si>
    <t>Сделки с прочими ценными бумагами</t>
  </si>
  <si>
    <t>016</t>
  </si>
  <si>
    <t>Брокерская</t>
  </si>
  <si>
    <t>в том числе во исполнение поручений клиентов, являющихся:</t>
  </si>
  <si>
    <t>Дилерская</t>
  </si>
  <si>
    <t>Доверительное управление</t>
  </si>
  <si>
    <t>в том числе в интересах клиентов, являющихся:</t>
  </si>
  <si>
    <t>Прочие сделки с ценными бумагами</t>
  </si>
  <si>
    <t>в том числе: совершенные во исполнение поручений (в интересах) клиентов, являющихся:</t>
  </si>
  <si>
    <t>соввершенные с ценными бумагами, эмитированными (выданными):</t>
  </si>
  <si>
    <t>Из них расторгнуто сделок</t>
  </si>
  <si>
    <t>Из них сделок по договорам мены</t>
  </si>
  <si>
    <t>Получено ценных бумаг по договорам мены, в том числе акций закрытых акционерных обществ, облигаций, векселей</t>
  </si>
  <si>
    <t>Передано ценных бумаг по договорам мены, в том числе акций закрытых акционерных обществ, облигаций, векселей</t>
  </si>
  <si>
    <t>Количество зарегистрированных сделок, в которых профучастник не выступал стороной сделки</t>
  </si>
  <si>
    <t>в том числе с ценными бумагами, эмитированными (выданными):</t>
  </si>
  <si>
    <t>Справочная информация</t>
  </si>
  <si>
    <t>Сделки с ценными бумагами, эмитированными (выданными) профучастником</t>
  </si>
  <si>
    <t>021</t>
  </si>
  <si>
    <t>022</t>
  </si>
  <si>
    <t>023</t>
  </si>
  <si>
    <t>025</t>
  </si>
  <si>
    <t>025.1</t>
  </si>
  <si>
    <t>06.1</t>
  </si>
  <si>
    <t>06.2</t>
  </si>
  <si>
    <t>06.3</t>
  </si>
  <si>
    <t>06.4</t>
  </si>
  <si>
    <t>025.2</t>
  </si>
  <si>
    <t>07.1</t>
  </si>
  <si>
    <t>07.2</t>
  </si>
  <si>
    <t>026</t>
  </si>
  <si>
    <t>04</t>
  </si>
  <si>
    <t>026.1</t>
  </si>
  <si>
    <t>026.2</t>
  </si>
  <si>
    <t>05</t>
  </si>
  <si>
    <t>029</t>
  </si>
  <si>
    <t>07.3</t>
  </si>
  <si>
    <t>07.4</t>
  </si>
  <si>
    <t>030</t>
  </si>
  <si>
    <t>031</t>
  </si>
  <si>
    <t>Сделки с депозитными сертификатами</t>
  </si>
  <si>
    <t>Раздел II</t>
  </si>
  <si>
    <t>ДОХОДЫ ОТ РЕАЛИЗАЦИИ РАБОТ И УСЛУГ</t>
  </si>
  <si>
    <t>Составляющие работы и услуги профессиональной и биржевой деятельности по ценным бумагам</t>
  </si>
  <si>
    <t>За отчетный
квартал, 
тысяч рублей</t>
  </si>
  <si>
    <t>С начала 
года,
тысяч рублей</t>
  </si>
  <si>
    <t>Всего (сумма строк с 041 по 048)</t>
  </si>
  <si>
    <t>040</t>
  </si>
  <si>
    <t>В том числе: брокерская деятельность</t>
  </si>
  <si>
    <t>041</t>
  </si>
  <si>
    <t>дилерская деятельность</t>
  </si>
  <si>
    <t>042</t>
  </si>
  <si>
    <t>депозитарная деятельность</t>
  </si>
  <si>
    <t>043</t>
  </si>
  <si>
    <t>деятельность по доверительному управлению ценными бумагами</t>
  </si>
  <si>
    <t>044</t>
  </si>
  <si>
    <t>клиринговая деятельность</t>
  </si>
  <si>
    <t>045</t>
  </si>
  <si>
    <t>деятельность по организации торговли ценными бумагами</t>
  </si>
  <si>
    <t>046</t>
  </si>
  <si>
    <t>прочие работы и услуги, связанные с вышеперечисленными</t>
  </si>
  <si>
    <t>047</t>
  </si>
  <si>
    <t>внереализационные и операционные доходы</t>
  </si>
  <si>
    <t>048</t>
  </si>
  <si>
    <t>х</t>
  </si>
  <si>
    <t>Раздел IV</t>
  </si>
  <si>
    <t xml:space="preserve"> ДЕПОЗИТАРНАЯ ДЕЯТЕЛЬНОСТЬ</t>
  </si>
  <si>
    <t>Значение показателя</t>
  </si>
  <si>
    <t>Количество счетов "депо", открытых  эмитентам, являющимся  открытыми акционерными обществами</t>
  </si>
  <si>
    <t>060</t>
  </si>
  <si>
    <t>Количество счетов "депо", открытых  эмитентам, являющимся  закрытыми акционерными обществами</t>
  </si>
  <si>
    <t>061</t>
  </si>
  <si>
    <t>Количество счетов "депо", открытых  эмитентам облигаций, не являющимся акционерными обществами</t>
  </si>
  <si>
    <t>062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</si>
  <si>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</si>
  <si>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063</t>
  </si>
  <si>
    <t xml:space="preserve">резидентам Российской Федерации </t>
  </si>
  <si>
    <t>063.1</t>
  </si>
  <si>
    <t>резидентам Республики Казахстан</t>
  </si>
  <si>
    <t>063.2</t>
  </si>
  <si>
    <t>резидентам Республики Армения</t>
  </si>
  <si>
    <t>063.3</t>
  </si>
  <si>
    <t xml:space="preserve">резидентам Кыргызской Республики </t>
  </si>
  <si>
    <t>063.4</t>
  </si>
  <si>
    <t>Количество открытых накопительных счетов ”депо“ в том числе открытых:</t>
  </si>
  <si>
    <t>064</t>
  </si>
  <si>
    <t>064.1</t>
  </si>
  <si>
    <t>064.2</t>
  </si>
  <si>
    <t>064.3</t>
  </si>
  <si>
    <t>064.4</t>
  </si>
  <si>
    <t xml:space="preserve">Количество учетных депозитарных операций        </t>
  </si>
  <si>
    <t>065</t>
  </si>
  <si>
    <t>Раздел V</t>
  </si>
  <si>
    <t>ДЕЯТЕЛЬНОСТЬ ПО ОРГАНИЗАЦИИ ТОРГОВЛИ ЦЕННЫМИ БУМАГАМИ</t>
  </si>
  <si>
    <t xml:space="preserve">объем сделок, тысяч рублей 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</si>
  <si>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</si>
  <si>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070</t>
  </si>
  <si>
    <t xml:space="preserve">Сделки с акциями           </t>
  </si>
  <si>
    <t>071</t>
  </si>
  <si>
    <t xml:space="preserve">В том числе с акциями, эмитированными эмитентами – нерезидентами              в том числе с акциями, эмитированными: </t>
  </si>
  <si>
    <t>071.1</t>
  </si>
  <si>
    <t>071.2</t>
  </si>
  <si>
    <t>резидентами Республики Казахстан</t>
  </si>
  <si>
    <t>071.3</t>
  </si>
  <si>
    <t>071.4</t>
  </si>
  <si>
    <t>071.5</t>
  </si>
  <si>
    <t xml:space="preserve">Сделки с облигациями             </t>
  </si>
  <si>
    <t>072</t>
  </si>
  <si>
    <t xml:space="preserve">В том числе:         
с государственными облигациями  
</t>
  </si>
  <si>
    <t>072.1</t>
  </si>
  <si>
    <t xml:space="preserve">облигациями Национального банка Республики Беларусь </t>
  </si>
  <si>
    <t>072.2</t>
  </si>
  <si>
    <t xml:space="preserve">облигациями местных займов        </t>
  </si>
  <si>
    <t>072.3</t>
  </si>
  <si>
    <t>облигациями юридических лиц</t>
  </si>
  <si>
    <t>072.4</t>
  </si>
  <si>
    <t xml:space="preserve">Прочими облигациями        </t>
  </si>
  <si>
    <t>072.5</t>
  </si>
  <si>
    <t>Сделки с облигациями, эмитированными эмитентами-нерезидентами                     в том числе с облигациями, эмитированными:</t>
  </si>
  <si>
    <t>073</t>
  </si>
  <si>
    <t>073.2</t>
  </si>
  <si>
    <t>073.3</t>
  </si>
  <si>
    <t>073.4</t>
  </si>
  <si>
    <t>073.5</t>
  </si>
  <si>
    <t xml:space="preserve">Сделки с производными  ценными бумагами           </t>
  </si>
  <si>
    <t>074</t>
  </si>
  <si>
    <t xml:space="preserve">Сделки с прочими ценными бумагами (указать какими)  </t>
  </si>
  <si>
    <t>075</t>
  </si>
  <si>
    <t>ИНФОРМАЦИЯ</t>
  </si>
  <si>
    <t>Раздел VIII</t>
  </si>
  <si>
    <t>СПРАВОЧНАЯ ИНФОРМАЦИЯ</t>
  </si>
  <si>
    <t>Единица измерения</t>
  </si>
  <si>
    <t>Стоимость чистых активов</t>
  </si>
  <si>
    <t>080</t>
  </si>
  <si>
    <t>тысяч рублей</t>
  </si>
  <si>
    <t xml:space="preserve">Заемные средства, привлеченные от клиентов средства и прочие обязательства        </t>
  </si>
  <si>
    <t>081</t>
  </si>
  <si>
    <t>Невыполненные обязательства перед кредиторами и по платежам в бюджет</t>
  </si>
  <si>
    <t>082</t>
  </si>
  <si>
    <t>Коэффициент текущей ликвидности</t>
  </si>
  <si>
    <t>083</t>
  </si>
  <si>
    <t>Х</t>
  </si>
  <si>
    <t>Коэффициент обеспеченности собственными оборотными средствами</t>
  </si>
  <si>
    <t>084</t>
  </si>
  <si>
    <t>Коэффициент обеспеченности финансовых обязательств активами</t>
  </si>
  <si>
    <t>085</t>
  </si>
  <si>
    <t>Среднесписочная численность работающих</t>
  </si>
  <si>
    <t>086</t>
  </si>
  <si>
    <t>человек</t>
  </si>
  <si>
    <t>Среднемесячная заработная плата</t>
  </si>
  <si>
    <t>087</t>
  </si>
  <si>
    <t>рублей</t>
  </si>
  <si>
    <t>Доля иностранного капитала в уставном фонде, всего</t>
  </si>
  <si>
    <t>088</t>
  </si>
  <si>
    <t>%</t>
  </si>
  <si>
    <t>в том числе: резидентов Российской Федерации</t>
  </si>
  <si>
    <t>088.1</t>
  </si>
  <si>
    <t>в том числе: резидентов Республики Казахстан</t>
  </si>
  <si>
    <t>088.2</t>
  </si>
  <si>
    <t>в том числе: резидентов Республики Армения</t>
  </si>
  <si>
    <t>088.3</t>
  </si>
  <si>
    <t>в том числе: резидентов Кыргызской Республики</t>
  </si>
  <si>
    <t>Руководитель</t>
  </si>
  <si>
    <t>(подпись)</t>
  </si>
  <si>
    <t xml:space="preserve"> (инициалы, фамилия)</t>
  </si>
  <si>
    <t>М.П.</t>
  </si>
  <si>
    <t>Главный бухгалтер либо</t>
  </si>
  <si>
    <t>руководитель организации или</t>
  </si>
  <si>
    <t>индивидуальный предприниматель,</t>
  </si>
  <si>
    <t>оказывающие эмитенту услуги</t>
  </si>
  <si>
    <t>по ведению бухгалтерского учета</t>
  </si>
  <si>
    <t>и составлению бухгалтерской</t>
  </si>
  <si>
    <t>и (или) финансовой отчетности</t>
  </si>
  <si>
    <t>Исполнитель</t>
  </si>
  <si>
    <t>(должность, фамилия, инициалы исполнителя,тел.)</t>
  </si>
  <si>
    <t>_____</t>
  </si>
  <si>
    <t>___________</t>
  </si>
  <si>
    <t>20____ г.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</si>
  <si>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</si>
  <si>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</si>
  <si>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</si>
  <si>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</si>
  <si>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</si>
  <si>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Учетный номер плательщика (УНП)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</si>
  <si>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</si>
  <si>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</si>
  <si>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</si>
  <si>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Профессиональный участник рынка  ценных бумаг  </t>
  </si>
  <si>
    <t xml:space="preserve"> 30 апреля года, следующего за отчетным</t>
  </si>
  <si>
    <t>(годовой отчет), в Департамент по ценным</t>
  </si>
  <si>
    <t xml:space="preserve">Местонахождение, индекс, почтовый адрес, телефон, факс (с междугородным кодом), банковские реквизиты      </t>
  </si>
  <si>
    <t xml:space="preserve">бумагам Министерства финансов Республики Беларусь </t>
  </si>
  <si>
    <t>адрес электронной почты</t>
  </si>
  <si>
    <t xml:space="preserve">по состоянию на </t>
  </si>
  <si>
    <t>01x</t>
  </si>
  <si>
    <t>02x</t>
  </si>
  <si>
    <t>020</t>
  </si>
  <si>
    <t>ОАО "БЕЛГАЗПРОМБАНК"</t>
  </si>
  <si>
    <t>220121, г.Минск, ул. Притыцкого, 60/2, тел. +375(17)218-36-26</t>
  </si>
  <si>
    <t>depo@bgpb.by</t>
  </si>
  <si>
    <t>01.01.2018 г.</t>
  </si>
  <si>
    <t>1</t>
  </si>
  <si>
    <t>6</t>
  </si>
  <si>
    <t>28</t>
  </si>
  <si>
    <t>Погашение собственных облигаций на сумму 5415,64 тыс. бел.руб.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</si>
</sst>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[$-F800]dddd\,\ mmmm\ dd\,\ 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5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Font="1"/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top" wrapText="1"/>
    </xf>
    <xf numFmtId="164" fontId="1" fillId="0" borderId="1" xfId="1" applyNumberForma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center" vertical="justify" wrapText="1"/>
    </xf>
    <xf numFmtId="164" fontId="1" fillId="0" borderId="1" xfId="1" applyNumberFormat="1" applyBorder="1"/>
    <xf numFmtId="0" fontId="2" fillId="0" borderId="1" xfId="1" applyFont="1" applyFill="1" applyBorder="1" applyAlignment="1">
      <alignment horizontal="center" vertical="justify" wrapText="1"/>
    </xf>
    <xf numFmtId="0" fontId="1" fillId="0" borderId="0" xfId="1" applyBorder="1"/>
    <xf numFmtId="0" fontId="1" fillId="0" borderId="1" xfId="1" applyBorder="1"/>
    <xf numFmtId="0" fontId="2" fillId="0" borderId="0" xfId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wrapText="1"/>
    </xf>
    <xf numFmtId="0" fontId="2" fillId="0" borderId="0" xfId="1" applyFont="1" applyFill="1" applyBorder="1" applyAlignment="1">
      <alignment horizontal="center" vertical="justify" wrapText="1"/>
    </xf>
    <xf numFmtId="0" fontId="6" fillId="0" borderId="2" xfId="1" applyFont="1" applyBorder="1"/>
    <xf numFmtId="0" fontId="8" fillId="0" borderId="0" xfId="1" applyFont="1"/>
    <xf numFmtId="0" fontId="8" fillId="0" borderId="2" xfId="1" applyFont="1" applyBorder="1"/>
    <xf numFmtId="0" fontId="1" fillId="0" borderId="2" xfId="1" applyFont="1" applyBorder="1"/>
    <xf numFmtId="0" fontId="8" fillId="0" borderId="0" xfId="1" applyFont="1" applyAlignment="1">
      <alignment vertical="top"/>
    </xf>
    <xf numFmtId="0" fontId="9" fillId="0" borderId="0" xfId="1" applyFont="1" applyAlignment="1">
      <alignment horizontal="left" vertical="justify"/>
    </xf>
    <xf numFmtId="0" fontId="1" fillId="0" borderId="0" xfId="1" applyFont="1" applyAlignment="1">
      <alignment horizontal="right"/>
    </xf>
    <xf numFmtId="0" fontId="9" fillId="0" borderId="0" xfId="0" applyFont="1"/>
    <xf numFmtId="0" fontId="3" fillId="0" borderId="0" xfId="0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9" fillId="2" borderId="0" xfId="0" applyNumberFormat="1" applyFont="1" applyFill="1"/>
    <xf numFmtId="0" fontId="8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16" fillId="0" borderId="0" xfId="0" applyFont="1"/>
    <xf numFmtId="0" fontId="1" fillId="0" borderId="0" xfId="0" applyFont="1"/>
    <xf numFmtId="0" fontId="2" fillId="0" borderId="0" xfId="0" applyFont="1"/>
    <xf numFmtId="0" fontId="1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49" fontId="16" fillId="0" borderId="0" xfId="0" applyNumberFormat="1" applyFont="1"/>
    <xf numFmtId="49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Fill="1"/>
    <xf numFmtId="4" fontId="16" fillId="0" borderId="0" xfId="0" applyNumberFormat="1" applyFont="1" applyFill="1"/>
    <xf numFmtId="11" fontId="9" fillId="2" borderId="0" xfId="0" applyNumberFormat="1" applyFont="1" applyFill="1" applyAlignment="1"/>
    <xf numFmtId="0" fontId="16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wrapText="1" shrinkToFit="1"/>
    </xf>
    <xf numFmtId="0" fontId="8" fillId="0" borderId="0" xfId="0" applyFont="1" applyAlignment="1">
      <alignment horizontal="left" vertical="top" wrapText="1"/>
    </xf>
    <xf numFmtId="0" fontId="9" fillId="2" borderId="0" xfId="0" applyFont="1" applyFill="1" applyAlignment="1"/>
    <xf numFmtId="165" fontId="6" fillId="2" borderId="0" xfId="0" applyNumberFormat="1" applyFont="1" applyFill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4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opLeftCell="A19" zoomScaleNormal="100" workbookViewId="0">
      <selection activeCell="F199" sqref="F199"/>
    </sheetView>
  </sheetViews>
  <sheetFormatPr defaultColWidth="9.140625" defaultRowHeight="15" x14ac:dyDescent="0.25"/>
  <cols>
    <col min="1" max="1" width="18.42578125" style="67" customWidth="1"/>
    <col min="2" max="2" width="8.85546875" style="67" customWidth="1"/>
    <col min="3" max="3" width="10.140625" style="67" customWidth="1"/>
    <col min="4" max="4" width="8.42578125" style="67" customWidth="1"/>
    <col min="5" max="5" width="11.140625" style="67" customWidth="1"/>
    <col min="6" max="6" width="14" style="67" customWidth="1"/>
    <col min="7" max="7" width="8.42578125" style="67" customWidth="1"/>
    <col min="8" max="8" width="10" style="67" customWidth="1"/>
    <col min="9" max="9" width="12.7109375" style="67" customWidth="1"/>
    <col min="10" max="10" width="7.42578125" style="67" customWidth="1"/>
    <col min="11" max="16384" width="9.140625" style="67"/>
  </cols>
  <sheetData>
    <row r="1" spans="1:10" x14ac:dyDescent="0.25">
      <c r="A1" s="48"/>
      <c r="B1" s="48"/>
      <c r="C1" s="48"/>
      <c r="D1" s="48"/>
      <c r="E1" s="48"/>
      <c r="F1" s="48"/>
      <c r="H1" s="48"/>
      <c r="J1" s="48"/>
    </row>
    <row r="2" spans="1:10" ht="15.75" x14ac:dyDescent="0.25">
      <c r="A2" s="48"/>
      <c r="B2" s="48"/>
      <c r="C2" s="48"/>
      <c r="D2" s="48"/>
      <c r="E2" s="48"/>
      <c r="F2" s="48"/>
      <c r="G2" s="49" t="s">
        <v>253</v>
      </c>
      <c r="H2" s="48"/>
      <c r="J2" s="48"/>
    </row>
    <row r="3" spans="1:10" ht="15.75" x14ac:dyDescent="0.25">
      <c r="A3" s="48"/>
      <c r="B3" s="48"/>
      <c r="C3" s="48"/>
      <c r="D3" s="48"/>
      <c r="E3" s="48"/>
      <c r="F3" s="48"/>
      <c r="G3" s="49" t="s">
        <v>254</v>
      </c>
      <c r="H3" s="48"/>
      <c r="J3" s="48"/>
    </row>
    <row r="4" spans="1:10" ht="15.75" x14ac:dyDescent="0.25">
      <c r="A4" s="48"/>
      <c r="B4" s="48"/>
      <c r="C4" s="48"/>
      <c r="D4" s="48"/>
      <c r="E4" s="48"/>
      <c r="F4" s="48"/>
      <c r="G4" s="49" t="s">
        <v>255</v>
      </c>
      <c r="H4" s="48"/>
      <c r="J4" s="48"/>
    </row>
    <row r="5" spans="1:10" ht="15.75" x14ac:dyDescent="0.25">
      <c r="A5" s="48"/>
      <c r="B5" s="48"/>
      <c r="C5" s="48"/>
      <c r="D5" s="48"/>
      <c r="E5" s="48"/>
      <c r="F5" s="48"/>
      <c r="G5" s="49" t="s">
        <v>256</v>
      </c>
      <c r="H5" s="48"/>
      <c r="J5" s="48"/>
    </row>
    <row r="6" spans="1:10" ht="15.75" x14ac:dyDescent="0.25">
      <c r="A6" s="48"/>
      <c r="B6" s="48"/>
      <c r="C6" s="48"/>
      <c r="D6" s="48"/>
      <c r="E6" s="48"/>
      <c r="F6" s="48"/>
      <c r="G6" s="48"/>
      <c r="H6" s="48"/>
      <c r="I6" s="50"/>
      <c r="J6" s="48"/>
    </row>
    <row r="7" spans="1:10" ht="18" x14ac:dyDescent="0.25">
      <c r="A7" s="48"/>
      <c r="B7" s="48"/>
      <c r="C7" s="48"/>
      <c r="D7" s="48"/>
      <c r="E7" s="48"/>
      <c r="F7" s="48"/>
      <c r="G7" s="51" t="s">
        <v>257</v>
      </c>
      <c r="H7" s="48"/>
      <c r="I7" s="50"/>
      <c r="J7" s="48"/>
    </row>
    <row r="8" spans="1:10" ht="15.75" x14ac:dyDescent="0.25">
      <c r="A8" s="48"/>
      <c r="B8" s="48"/>
      <c r="C8" s="48"/>
      <c r="D8" s="48"/>
      <c r="E8" s="48"/>
      <c r="F8" s="48"/>
      <c r="G8" s="48"/>
      <c r="H8" s="48"/>
      <c r="I8" s="50"/>
      <c r="J8" s="48"/>
    </row>
    <row r="9" spans="1:10" ht="15.75" x14ac:dyDescent="0.25">
      <c r="A9" s="52" t="s">
        <v>258</v>
      </c>
      <c r="D9" s="53">
        <v>100429079</v>
      </c>
      <c r="E9" s="48"/>
      <c r="F9" s="48"/>
      <c r="G9" s="54" t="s">
        <v>259</v>
      </c>
      <c r="H9" s="48"/>
      <c r="I9" s="50"/>
      <c r="J9" s="48"/>
    </row>
    <row r="10" spans="1:10" x14ac:dyDescent="0.25">
      <c r="A10" s="48"/>
      <c r="B10" s="48"/>
      <c r="C10" s="48"/>
      <c r="D10" s="48"/>
      <c r="E10" s="48"/>
      <c r="F10" s="48"/>
      <c r="G10" s="54" t="s">
        <v>260</v>
      </c>
      <c r="H10" s="48"/>
      <c r="J10" s="55"/>
    </row>
    <row r="11" spans="1:10" x14ac:dyDescent="0.25">
      <c r="C11" s="48"/>
      <c r="E11" s="56"/>
      <c r="F11" s="48"/>
      <c r="G11" s="54" t="s">
        <v>261</v>
      </c>
      <c r="H11" s="48"/>
      <c r="J11" s="48"/>
    </row>
    <row r="12" spans="1:10" x14ac:dyDescent="0.25">
      <c r="A12" s="52" t="s">
        <v>262</v>
      </c>
      <c r="B12" s="48"/>
      <c r="C12" s="48"/>
      <c r="E12" s="56"/>
      <c r="F12" s="48"/>
      <c r="G12" s="54" t="s">
        <v>263</v>
      </c>
      <c r="H12" s="48"/>
      <c r="I12" s="68"/>
      <c r="J12" s="48"/>
    </row>
    <row r="13" spans="1:10" x14ac:dyDescent="0.25">
      <c r="A13" s="89" t="s">
        <v>272</v>
      </c>
      <c r="B13" s="90"/>
      <c r="C13" s="90"/>
      <c r="D13" s="90"/>
      <c r="E13" s="90"/>
      <c r="F13" s="48"/>
      <c r="G13" s="54" t="s">
        <v>264</v>
      </c>
      <c r="H13" s="48"/>
      <c r="I13" s="68"/>
      <c r="J13" s="48"/>
    </row>
    <row r="14" spans="1:10" ht="28.5" customHeight="1" x14ac:dyDescent="0.25">
      <c r="A14" s="101" t="s">
        <v>265</v>
      </c>
      <c r="B14" s="101"/>
      <c r="C14" s="101"/>
      <c r="D14" s="101"/>
      <c r="E14" s="101"/>
      <c r="F14" s="48"/>
      <c r="G14" s="102" t="s">
        <v>266</v>
      </c>
      <c r="H14" s="102"/>
      <c r="I14" s="102"/>
      <c r="J14" s="102"/>
    </row>
    <row r="15" spans="1:10" x14ac:dyDescent="0.25">
      <c r="A15" s="103" t="s">
        <v>273</v>
      </c>
      <c r="B15" s="90"/>
      <c r="C15" s="90"/>
      <c r="D15" s="90"/>
      <c r="E15" s="90"/>
      <c r="F15" s="48"/>
      <c r="G15" s="54"/>
      <c r="H15" s="48"/>
      <c r="I15" s="48"/>
      <c r="J15" s="48"/>
    </row>
    <row r="16" spans="1:10" ht="14.25" customHeight="1" x14ac:dyDescent="0.3">
      <c r="A16" s="69" t="s">
        <v>267</v>
      </c>
      <c r="C16" s="104" t="s">
        <v>274</v>
      </c>
      <c r="D16" s="104"/>
      <c r="E16" s="104"/>
    </row>
    <row r="17" spans="1:10" ht="19.5" x14ac:dyDescent="0.3">
      <c r="E17" s="57" t="s">
        <v>203</v>
      </c>
    </row>
    <row r="18" spans="1:10" ht="19.5" x14ac:dyDescent="0.3">
      <c r="E18" s="57" t="s">
        <v>0</v>
      </c>
    </row>
    <row r="19" spans="1:10" ht="18" customHeight="1" x14ac:dyDescent="0.3">
      <c r="B19" s="58" t="s">
        <v>268</v>
      </c>
      <c r="C19" s="70"/>
      <c r="D19" s="57"/>
      <c r="E19" s="104" t="s">
        <v>275</v>
      </c>
      <c r="F19" s="104"/>
      <c r="G19" s="104"/>
    </row>
    <row r="21" spans="1:10" ht="15.75" x14ac:dyDescent="0.25">
      <c r="E21" s="59" t="s">
        <v>11</v>
      </c>
    </row>
    <row r="22" spans="1:10" ht="15.75" x14ac:dyDescent="0.25">
      <c r="C22" s="60" t="s">
        <v>12</v>
      </c>
    </row>
    <row r="24" spans="1:10" ht="15" customHeight="1" x14ac:dyDescent="0.25">
      <c r="A24" s="97" t="s">
        <v>1</v>
      </c>
      <c r="B24" s="97" t="s">
        <v>2</v>
      </c>
      <c r="C24" s="97" t="s">
        <v>3</v>
      </c>
      <c r="D24" s="91" t="s">
        <v>4</v>
      </c>
      <c r="E24" s="92"/>
      <c r="F24" s="93"/>
      <c r="G24" s="91" t="s">
        <v>9</v>
      </c>
      <c r="H24" s="92"/>
      <c r="I24" s="93"/>
      <c r="J24" s="97" t="s">
        <v>10</v>
      </c>
    </row>
    <row r="25" spans="1:10" ht="15" customHeight="1" x14ac:dyDescent="0.25">
      <c r="A25" s="98"/>
      <c r="B25" s="98"/>
      <c r="C25" s="98"/>
      <c r="D25" s="94"/>
      <c r="E25" s="95"/>
      <c r="F25" s="96"/>
      <c r="G25" s="94"/>
      <c r="H25" s="95"/>
      <c r="I25" s="96"/>
      <c r="J25" s="98"/>
    </row>
    <row r="26" spans="1:10" ht="15" customHeight="1" x14ac:dyDescent="0.25">
      <c r="A26" s="98"/>
      <c r="B26" s="98"/>
      <c r="C26" s="98"/>
      <c r="D26" s="105" t="s">
        <v>5</v>
      </c>
      <c r="E26" s="106"/>
      <c r="F26" s="97" t="s">
        <v>6</v>
      </c>
      <c r="G26" s="105" t="s">
        <v>5</v>
      </c>
      <c r="H26" s="106"/>
      <c r="I26" s="97" t="s">
        <v>6</v>
      </c>
      <c r="J26" s="98"/>
    </row>
    <row r="27" spans="1:10" ht="15" customHeight="1" x14ac:dyDescent="0.25">
      <c r="A27" s="98"/>
      <c r="B27" s="98"/>
      <c r="C27" s="98"/>
      <c r="D27" s="100" t="s">
        <v>7</v>
      </c>
      <c r="E27" s="100" t="s">
        <v>8</v>
      </c>
      <c r="F27" s="98"/>
      <c r="G27" s="100" t="s">
        <v>7</v>
      </c>
      <c r="H27" s="100" t="s">
        <v>8</v>
      </c>
      <c r="I27" s="98"/>
      <c r="J27" s="98"/>
    </row>
    <row r="28" spans="1:10" ht="15" customHeight="1" x14ac:dyDescent="0.25">
      <c r="A28" s="98"/>
      <c r="B28" s="98"/>
      <c r="C28" s="98"/>
      <c r="D28" s="100"/>
      <c r="E28" s="100"/>
      <c r="F28" s="98"/>
      <c r="G28" s="100"/>
      <c r="H28" s="100"/>
      <c r="I28" s="98"/>
      <c r="J28" s="98"/>
    </row>
    <row r="29" spans="1:10" ht="50.25" customHeight="1" x14ac:dyDescent="0.25">
      <c r="A29" s="99"/>
      <c r="B29" s="99"/>
      <c r="C29" s="99"/>
      <c r="D29" s="100"/>
      <c r="E29" s="100"/>
      <c r="F29" s="99"/>
      <c r="G29" s="100"/>
      <c r="H29" s="100"/>
      <c r="I29" s="99"/>
      <c r="J29" s="99"/>
    </row>
    <row r="30" spans="1:10" x14ac:dyDescent="0.25">
      <c r="A30" s="71">
        <v>1</v>
      </c>
      <c r="B30" s="71">
        <v>2</v>
      </c>
      <c r="C30" s="71">
        <v>3</v>
      </c>
      <c r="D30" s="71">
        <v>4</v>
      </c>
      <c r="E30" s="71">
        <v>5</v>
      </c>
      <c r="F30" s="71">
        <v>6</v>
      </c>
      <c r="G30" s="71">
        <v>7</v>
      </c>
      <c r="H30" s="71">
        <v>8</v>
      </c>
      <c r="I30" s="71">
        <v>9</v>
      </c>
      <c r="J30" s="71">
        <v>10</v>
      </c>
    </row>
    <row r="31" spans="1:10" ht="102" x14ac:dyDescent="0.25">
      <c r="A31" s="72" t="s">
        <v>13</v>
      </c>
      <c r="B31" s="63" t="s">
        <v>45</v>
      </c>
      <c r="C31" s="64"/>
      <c r="D31" s="65">
        <f>r_010_01_4+r_010_02_4-r_010_03_4</f>
        <v>415</v>
      </c>
      <c r="E31" s="65">
        <f>r_010_01_5+r_010_02_5-r_010_03_5</f>
        <v>1035147</v>
      </c>
      <c r="F31" s="66">
        <f>r_010_01_6+r_010_02_6-r_010_03_6</f>
        <v>1149572.1785900001</v>
      </c>
      <c r="G31" s="65">
        <f>r_010_01_7+r_010_02_7-r_010_03_7</f>
        <v>929</v>
      </c>
      <c r="H31" s="65">
        <f>r_010_01_8+r_010_02_8-r_010_03_8</f>
        <v>9122521</v>
      </c>
      <c r="I31" s="66">
        <f>r_010_01_9+r_010_02_9-r_010_03_9</f>
        <v>3497978.5022200001</v>
      </c>
      <c r="J31" s="63"/>
    </row>
    <row r="32" spans="1:10" x14ac:dyDescent="0.25">
      <c r="A32" s="72" t="s">
        <v>14</v>
      </c>
      <c r="B32" s="63"/>
      <c r="C32" s="64" t="s">
        <v>46</v>
      </c>
      <c r="D32" s="73">
        <f>r_011_01_4+r_012_01_4+r_013_01_4+r_014_01_4+r_015_01_4+r_016_01_4</f>
        <v>279</v>
      </c>
      <c r="E32" s="73">
        <f>r_011_01_5+r_012_01_5+r_013_01_5+r_014_01_5+r_015_01_5+r_016_01_5</f>
        <v>829833</v>
      </c>
      <c r="F32" s="74">
        <f>r_011_01_6+r_012_01_6+r_013_01_6+r_014_01_6+r_015_01_6+r_016_01_6</f>
        <v>669703.70606000011</v>
      </c>
      <c r="G32" s="73">
        <f>r_011_01_7+r_012_01_7+r_013_01_7+r_014_01_7+r_015_01_7+r_016_01_7</f>
        <v>559</v>
      </c>
      <c r="H32" s="73">
        <f>r_011_01_8+r_012_01_8+r_013_01_8+r_014_01_8+r_015_01_8+r_016_01_8</f>
        <v>5281716</v>
      </c>
      <c r="I32" s="74">
        <f>r_011_01_9+r_012_01_9+r_013_01_9+r_014_01_9+r_015_01_9+r_016_01_9</f>
        <v>2466043.0022199997</v>
      </c>
      <c r="J32" s="63"/>
    </row>
    <row r="33" spans="1:13" x14ac:dyDescent="0.25">
      <c r="A33" s="72" t="s">
        <v>15</v>
      </c>
      <c r="B33" s="63"/>
      <c r="C33" s="64" t="s">
        <v>47</v>
      </c>
      <c r="D33" s="73">
        <f>r_011_02_4+r_012_02_4+r_013_02_4+r_014_02_4+r_015_02_4+r_016_02_4</f>
        <v>151</v>
      </c>
      <c r="E33" s="73">
        <f>r_011_02_5+r_012_02_5+r_013_02_5+r_014_02_5+r_015_02_5+r_016_02_5</f>
        <v>220291</v>
      </c>
      <c r="F33" s="74">
        <f>r_011_02_6+r_012_02_6+r_013_02_6+r_014_02_6+r_015_02_6+r_016_02_6</f>
        <v>510081.6425299999</v>
      </c>
      <c r="G33" s="73">
        <f>r_011_02_7+r_012_02_7+r_013_02_7+r_014_02_7+r_015_02_7+r_016_02_7</f>
        <v>399</v>
      </c>
      <c r="H33" s="73">
        <f>r_011_02_8+r_012_02_8+r_013_02_8+r_014_02_8+r_015_02_8+r_016_02_8</f>
        <v>3888323</v>
      </c>
      <c r="I33" s="74">
        <f>r_011_02_9+r_012_02_9+r_013_02_9+r_014_02_9+r_015_02_9+r_016_02_9</f>
        <v>1128454.26</v>
      </c>
      <c r="J33" s="63" t="s">
        <v>278</v>
      </c>
    </row>
    <row r="34" spans="1:13" x14ac:dyDescent="0.25">
      <c r="A34" s="72" t="s">
        <v>16</v>
      </c>
      <c r="B34" s="63"/>
      <c r="C34" s="64" t="s">
        <v>48</v>
      </c>
      <c r="D34" s="73">
        <f>r_011_03_4+r_012_03_4+r_013_03_4+r_014_03_4+r_015_03_4+r_016_03_4</f>
        <v>15</v>
      </c>
      <c r="E34" s="73">
        <f>r_011_03_5+r_012_03_5+r_013_03_5+r_014_03_5+r_015_03_5+r_016_03_5</f>
        <v>14977</v>
      </c>
      <c r="F34" s="74">
        <f>r_011_03_6+r_012_03_6+r_013_03_6+r_014_03_6+r_015_03_6+r_016_03_6</f>
        <v>30213.17</v>
      </c>
      <c r="G34" s="73">
        <f>r_011_03_7+r_012_03_7+r_013_03_7+r_014_03_7+r_015_03_7+r_016_03_7</f>
        <v>29</v>
      </c>
      <c r="H34" s="73">
        <f>r_011_03_8+r_012_03_8+r_013_03_8+r_014_03_8+r_015_03_8+r_016_03_8</f>
        <v>47518</v>
      </c>
      <c r="I34" s="74">
        <f>r_011_03_9+r_012_03_9+r_013_03_9+r_014_03_9+r_015_03_9+r_016_03_9</f>
        <v>96518.76</v>
      </c>
      <c r="J34" s="63"/>
    </row>
    <row r="35" spans="1:13" ht="63.75" x14ac:dyDescent="0.25">
      <c r="A35" s="72" t="s">
        <v>17</v>
      </c>
      <c r="B35" s="63" t="s">
        <v>49</v>
      </c>
      <c r="C35" s="64"/>
      <c r="D35" s="61">
        <f>r_0101_01_4+r_0101_02_4-r_0101_03_4</f>
        <v>20</v>
      </c>
      <c r="E35" s="61">
        <f>r_0101_01_5+r_0101_02_5-r_0101_03_5</f>
        <v>613600</v>
      </c>
      <c r="F35" s="62">
        <f>r_0101_01_6+r_0101_02_6-r_0101_03_6</f>
        <v>162198.47999999998</v>
      </c>
      <c r="G35" s="61">
        <f>r_0101_01_7+r_0101_02_7-r_0101_03_7</f>
        <v>24</v>
      </c>
      <c r="H35" s="61">
        <f>r_0101_01_8+r_0101_02_8-r_0101_03_8</f>
        <v>617600</v>
      </c>
      <c r="I35" s="62">
        <f>r_0101_01_9+r_0101_02_9-r_0101_03_9</f>
        <v>170093.22999999998</v>
      </c>
      <c r="J35" s="63"/>
    </row>
    <row r="36" spans="1:13" x14ac:dyDescent="0.25">
      <c r="A36" s="72" t="s">
        <v>14</v>
      </c>
      <c r="B36" s="63"/>
      <c r="C36" s="64" t="s">
        <v>46</v>
      </c>
      <c r="D36" s="61">
        <f>r_0111_01_4+r_0125_01_4+r_0133_01_4</f>
        <v>13</v>
      </c>
      <c r="E36" s="61">
        <f>r_0111_01_5+r_0125_01_5+r_0133_01_5</f>
        <v>578600</v>
      </c>
      <c r="F36" s="62">
        <f>r_0111_01_6+r_0125_01_6+r_0133_01_6</f>
        <v>87285.9</v>
      </c>
      <c r="G36" s="61">
        <f>r_0111_01_7+r_0125_01_7+r_0133_01_7</f>
        <v>13</v>
      </c>
      <c r="H36" s="61">
        <f>r_0111_01_8+r_0125_01_8+r_0133_01_8</f>
        <v>578600</v>
      </c>
      <c r="I36" s="62">
        <f>r_0111_01_9+r_0125_01_9+r_0133_01_9</f>
        <v>87285.9</v>
      </c>
      <c r="J36" s="63"/>
    </row>
    <row r="37" spans="1:13" ht="51" x14ac:dyDescent="0.25">
      <c r="A37" s="72" t="s">
        <v>18</v>
      </c>
      <c r="B37" s="63"/>
      <c r="C37" s="64" t="s">
        <v>269</v>
      </c>
      <c r="D37" s="75" t="s">
        <v>139</v>
      </c>
      <c r="E37" s="75" t="s">
        <v>139</v>
      </c>
      <c r="F37" s="76" t="s">
        <v>139</v>
      </c>
      <c r="G37" s="75" t="s">
        <v>139</v>
      </c>
      <c r="H37" s="75" t="s">
        <v>139</v>
      </c>
      <c r="I37" s="76" t="s">
        <v>139</v>
      </c>
      <c r="J37" s="64" t="s">
        <v>139</v>
      </c>
      <c r="M37" s="77"/>
    </row>
    <row r="38" spans="1:13" ht="38.25" x14ac:dyDescent="0.25">
      <c r="A38" s="72" t="s">
        <v>19</v>
      </c>
      <c r="B38" s="63"/>
      <c r="C38" s="64" t="s">
        <v>51</v>
      </c>
      <c r="D38" s="61">
        <f>r_0111_011_4+r_0125_011_4+r_0133_011_4+r_014_011_4+r_015_011_4+r_016_011_4</f>
        <v>9</v>
      </c>
      <c r="E38" s="61">
        <f>r_0111_011_5+r_0125_011_5+r_0133_011_5+r_014_011_5+r_015_011_5+r_016_011_5</f>
        <v>547100</v>
      </c>
      <c r="F38" s="62">
        <f>r_0111_011_6+r_0125_011_6+r_0133_011_6+r_014_011_6+r_015_011_6+r_016_011_6</f>
        <v>18846.12</v>
      </c>
      <c r="G38" s="61">
        <f>r_0111_011_7+r_0125_011_7+r_0133_011_7+r_014_011_7+r_015_011_7+r_016_011_7</f>
        <v>9</v>
      </c>
      <c r="H38" s="61">
        <f>r_0111_011_8+r_0125_011_8+r_0133_011_8+r_014_011_8+r_015_011_8+r_016_011_8</f>
        <v>547100</v>
      </c>
      <c r="I38" s="62">
        <f>r_0111_011_9+r_0125_011_9+r_0133_011_9+r_014_011_9+r_015_011_9+r_016_011_9</f>
        <v>18846.12</v>
      </c>
      <c r="J38" s="63"/>
      <c r="M38" s="77"/>
    </row>
    <row r="39" spans="1:13" ht="38.25" x14ac:dyDescent="0.25">
      <c r="A39" s="72" t="s">
        <v>20</v>
      </c>
      <c r="B39" s="63"/>
      <c r="C39" s="64" t="s">
        <v>52</v>
      </c>
      <c r="D39" s="61">
        <f>r_0111_012_4+r_0125_012_4+r_0133_012_4+r_014_012_4+r_015_012_4+r_016_012_4</f>
        <v>4</v>
      </c>
      <c r="E39" s="61">
        <f>r_0111_012_5+r_0125_012_5+r_0133_012_5+r_014_012_5+r_015_012_5+r_016_012_5</f>
        <v>31500</v>
      </c>
      <c r="F39" s="62">
        <f>r_0111_012_6+r_0125_012_6+r_0133_012_6+r_014_012_6+r_015_012_6+r_016_012_6</f>
        <v>68439.78</v>
      </c>
      <c r="G39" s="61">
        <f>r_0111_012_7+r_0125_012_7+r_0133_012_7+r_014_012_7+r_015_012_7+r_016_012_7</f>
        <v>4</v>
      </c>
      <c r="H39" s="61">
        <f>r_0111_012_8+r_0125_012_8+r_0133_012_8+r_014_012_8+r_015_012_8+r_016_012_8</f>
        <v>31500</v>
      </c>
      <c r="I39" s="62">
        <f>r_0111_012_9+r_0125_012_9+r_0133_012_9+r_014_012_9+r_015_012_9+r_016_012_9</f>
        <v>68439.78</v>
      </c>
      <c r="J39" s="63"/>
      <c r="M39" s="77"/>
    </row>
    <row r="40" spans="1:13" ht="38.25" x14ac:dyDescent="0.25">
      <c r="A40" s="72" t="s">
        <v>21</v>
      </c>
      <c r="B40" s="63"/>
      <c r="C40" s="64" t="s">
        <v>53</v>
      </c>
      <c r="D40" s="61">
        <f>r_0111_013_4+r_0125_013_4+r_0133_013_4+r_014_013_4+r_015_013_4+r_016_013_4</f>
        <v>0</v>
      </c>
      <c r="E40" s="61">
        <f>r_0111_013_5+r_0125_013_5+r_0133_013_5+r_014_013_5+r_015_013_5+r_016_013_5</f>
        <v>0</v>
      </c>
      <c r="F40" s="62">
        <f>r_0111_013_6+r_0125_013_6+r_0133_013_6+r_014_013_6+r_015_013_6+r_016_013_6</f>
        <v>0</v>
      </c>
      <c r="G40" s="61">
        <f>r_0111_013_7+r_0125_013_7+r_0133_013_7+r_014_013_7+r_015_013_7+r_016_013_7</f>
        <v>0</v>
      </c>
      <c r="H40" s="61">
        <f>r_0111_013_8+r_0125_013_8+r_0133_013_8+r_014_013_8+r_015_013_8+r_016_013_8</f>
        <v>0</v>
      </c>
      <c r="I40" s="62">
        <f>r_0111_013_9+r_0125_013_9+r_0133_013_9+r_014_013_9+r_015_013_9+r_016_013_9</f>
        <v>0</v>
      </c>
      <c r="J40" s="63"/>
      <c r="M40" s="77"/>
    </row>
    <row r="41" spans="1:13" ht="38.25" x14ac:dyDescent="0.25">
      <c r="A41" s="72" t="s">
        <v>22</v>
      </c>
      <c r="B41" s="63"/>
      <c r="C41" s="64" t="s">
        <v>54</v>
      </c>
      <c r="D41" s="61">
        <f>r_0111_014_4+r_0125_014_4+r_0133_014_4+r_014_014_4+r_015_014_4+r_016_014_4</f>
        <v>0</v>
      </c>
      <c r="E41" s="61">
        <f>r_0111_014_5+r_0125_014_5+r_0133_014_5+r_014_014_5+r_015_014_5+r_016_014_5</f>
        <v>0</v>
      </c>
      <c r="F41" s="62">
        <f>r_0111_014_6+r_0125_014_6+r_0133_014_6+r_014_014_6+r_015_014_6+r_016_014_6</f>
        <v>0</v>
      </c>
      <c r="G41" s="61">
        <f>r_0111_014_7+r_0125_014_7+r_0133_014_7+r_014_014_7+r_015_014_7+r_016_014_7</f>
        <v>0</v>
      </c>
      <c r="H41" s="61">
        <f>r_0111_014_8+r_0125_014_8+r_0133_014_8+r_014_014_8+r_015_014_8+r_016_014_8</f>
        <v>0</v>
      </c>
      <c r="I41" s="62">
        <f>r_0111_014_9+r_0125_014_9+r_0133_014_9+r_014_014_9+r_015_014_9+r_016_014_9</f>
        <v>0</v>
      </c>
      <c r="J41" s="63"/>
      <c r="M41" s="77"/>
    </row>
    <row r="42" spans="1:13" x14ac:dyDescent="0.25">
      <c r="A42" s="72" t="s">
        <v>15</v>
      </c>
      <c r="B42" s="63"/>
      <c r="C42" s="64" t="s">
        <v>47</v>
      </c>
      <c r="D42" s="61">
        <f>r_0111_02_4+r_0125_02_4+r_0133_02_4</f>
        <v>7</v>
      </c>
      <c r="E42" s="61">
        <f>r_0111_02_5+r_0125_02_5+r_0133_02_5</f>
        <v>35000</v>
      </c>
      <c r="F42" s="62">
        <f>r_0111_02_6+r_0125_02_6+r_0133_02_6</f>
        <v>74912.58</v>
      </c>
      <c r="G42" s="61">
        <f>r_0111_02_7+r_0125_02_7+r_0133_02_7</f>
        <v>11</v>
      </c>
      <c r="H42" s="61">
        <f>r_0111_02_8+r_0125_02_8+r_0133_02_8</f>
        <v>39000</v>
      </c>
      <c r="I42" s="62">
        <f>r_0101_021_9+r_0101_022_9+r_0101_023_9+r_0101_024_9</f>
        <v>82807.33</v>
      </c>
      <c r="J42" s="63"/>
      <c r="M42" s="77"/>
    </row>
    <row r="43" spans="1:13" ht="51" x14ac:dyDescent="0.25">
      <c r="A43" s="72" t="s">
        <v>18</v>
      </c>
      <c r="B43" s="63"/>
      <c r="C43" s="64" t="s">
        <v>270</v>
      </c>
      <c r="D43" s="75" t="s">
        <v>139</v>
      </c>
      <c r="E43" s="75" t="s">
        <v>139</v>
      </c>
      <c r="F43" s="76" t="s">
        <v>139</v>
      </c>
      <c r="G43" s="75" t="s">
        <v>139</v>
      </c>
      <c r="H43" s="75" t="s">
        <v>139</v>
      </c>
      <c r="I43" s="76" t="s">
        <v>139</v>
      </c>
      <c r="J43" s="64" t="s">
        <v>139</v>
      </c>
    </row>
    <row r="44" spans="1:13" ht="38.25" x14ac:dyDescent="0.25">
      <c r="A44" s="72" t="s">
        <v>19</v>
      </c>
      <c r="B44" s="63"/>
      <c r="C44" s="64" t="s">
        <v>55</v>
      </c>
      <c r="D44" s="61">
        <f>r_0111_021_4+r_0125_021_4+r_0133_021_4+r_014_021_4+r_015_021_4+r_016_021_4</f>
        <v>5</v>
      </c>
      <c r="E44" s="61">
        <f>r_0111_021_5+r_0125_021_5+r_0133_021_5+r_014_021_5+r_015_021_5+r_016_021_5</f>
        <v>6000</v>
      </c>
      <c r="F44" s="62">
        <f>r_0111_021_6+r_0125_021_6+r_0133_021_6+r_014_021_6+r_015_021_6+r_016_021_6</f>
        <v>11733.4</v>
      </c>
      <c r="G44" s="61">
        <f>r_0111_021_7+r_0125_021_7+r_0133_021_7+r_014_021_7+r_015_021_7+r_016_021_7</f>
        <v>9</v>
      </c>
      <c r="H44" s="61">
        <f>r_0111_021_8+r_0125_021_8+r_0133_021_8+r_014_021_8+r_015_021_8+r_016_021_8</f>
        <v>10000</v>
      </c>
      <c r="I44" s="62">
        <f>r_0111_021_9+r_0125_021_9+r_0133_021_9+r_014_021_9+r_015_021_9+r_016_021_9</f>
        <v>19628.150000000001</v>
      </c>
      <c r="J44" s="63"/>
    </row>
    <row r="45" spans="1:13" ht="38.25" x14ac:dyDescent="0.25">
      <c r="A45" s="72" t="s">
        <v>20</v>
      </c>
      <c r="B45" s="63"/>
      <c r="C45" s="64" t="s">
        <v>56</v>
      </c>
      <c r="D45" s="61">
        <f>r_0111_022_4+r_0125_022_4+r_0133_022_4+r_014_022_4+r_015_022_4+r_016_022_4</f>
        <v>2</v>
      </c>
      <c r="E45" s="61">
        <f>r_0111_022_5+r_0125_022_5+r_0133_022_5+r_014_022_5+r_015_022_5+r_016_022_5</f>
        <v>29000</v>
      </c>
      <c r="F45" s="62">
        <f>r_0111_022_6+r_0125_022_6+r_0133_022_6+r_014_022_6+r_015_022_6+r_016_022_6</f>
        <v>63179.18</v>
      </c>
      <c r="G45" s="61">
        <f>r_0111_022_7+r_0125_022_7+r_0133_022_7+r_014_022_7+r_015_022_7+r_016_022_7</f>
        <v>2</v>
      </c>
      <c r="H45" s="61">
        <f>r_0111_022_8+r_0125_022_8+r_0133_022_8+r_014_022_8+r_015_022_8+r_016_022_8</f>
        <v>29000</v>
      </c>
      <c r="I45" s="62">
        <f>r_0111_022_9+r_0125_022_9+r_0133_022_9+r_014_022_9+r_015_022_9+r_016_022_9</f>
        <v>63179.18</v>
      </c>
      <c r="J45" s="63"/>
    </row>
    <row r="46" spans="1:13" ht="38.25" x14ac:dyDescent="0.25">
      <c r="A46" s="72" t="s">
        <v>21</v>
      </c>
      <c r="B46" s="63"/>
      <c r="C46" s="64" t="s">
        <v>57</v>
      </c>
      <c r="D46" s="61">
        <f>r_0111_023_4+r_0125_023_4+r_0133_023_4+r_014_023_4+r_015_023_4+r_016_023_4</f>
        <v>0</v>
      </c>
      <c r="E46" s="61">
        <f>r_0111_023_5+r_0125_023_5+r_0133_023_5+r_014_023_5+r_015_023_5+r_016_023_5</f>
        <v>0</v>
      </c>
      <c r="F46" s="62">
        <f>r_0111_023_6+r_0125_023_6+r_0133_023_6+r_014_023_6+r_015_023_6+r_016_023_6</f>
        <v>0</v>
      </c>
      <c r="G46" s="61">
        <f>r_0111_023_7+r_0125_023_7+r_0133_023_7+r_014_023_7+r_015_023_7+r_016_023_7</f>
        <v>0</v>
      </c>
      <c r="H46" s="61">
        <f>r_0111_023_8+r_0125_023_8+r_0133_023_8+r_014_023_8+r_015_023_8+r_016_023_8</f>
        <v>0</v>
      </c>
      <c r="I46" s="62">
        <f>r_0111_023_9+r_0125_023_9+r_0133_023_9+r_014_023_9+r_015_023_9+r_016_023_9</f>
        <v>0</v>
      </c>
      <c r="J46" s="63"/>
    </row>
    <row r="47" spans="1:13" ht="38.25" x14ac:dyDescent="0.25">
      <c r="A47" s="72" t="s">
        <v>22</v>
      </c>
      <c r="B47" s="63"/>
      <c r="C47" s="64" t="s">
        <v>58</v>
      </c>
      <c r="D47" s="61">
        <f>r_0111_024_4+r_0125_024_4+r_0133_024_4+r_014_024_4+r_015_024_4+r_016_024_4</f>
        <v>0</v>
      </c>
      <c r="E47" s="61">
        <f>r_0111_024_5+r_0125_024_5+r_0133_024_5+r_014_024_5+r_015_024_5+r_016_024_5</f>
        <v>0</v>
      </c>
      <c r="F47" s="62">
        <f>r_0111_024_6+r_0125_024_6+r_0133_024_6+r_014_024_6+r_015_024_6+r_016_024_6</f>
        <v>0</v>
      </c>
      <c r="G47" s="61">
        <f>r_0111_024_7+r_0125_024_7+r_0133_024_7+r_014_024_7+r_015_024_7+r_016_024_7</f>
        <v>0</v>
      </c>
      <c r="H47" s="61">
        <f>r_0111_024_8+r_0125_024_8+r_0133_024_8+r_014_024_8+r_015_024_8+r_016_024_8</f>
        <v>0</v>
      </c>
      <c r="I47" s="62">
        <f>r_0111_024_9+r_0125_024_9+r_0133_024_9+r_014_024_9+r_015_024_9+r_016_024_9</f>
        <v>0</v>
      </c>
      <c r="J47" s="63"/>
    </row>
    <row r="48" spans="1:13" x14ac:dyDescent="0.25">
      <c r="A48" s="72" t="s">
        <v>16</v>
      </c>
      <c r="B48" s="63"/>
      <c r="C48" s="64" t="s">
        <v>48</v>
      </c>
      <c r="D48" s="61">
        <f>r_0111_03_4+r_0125_03_4+r_0133_03_4</f>
        <v>0</v>
      </c>
      <c r="E48" s="61">
        <f>r_0111_03_5+r_0125_03_5+r_0133_03_5</f>
        <v>0</v>
      </c>
      <c r="F48" s="62">
        <f>r_0111_03_6+r_0125_03_6+r_0133_03_6</f>
        <v>0</v>
      </c>
      <c r="G48" s="61">
        <f>r_0111_03_7+r_0125_03_7+r_0133_03_7</f>
        <v>0</v>
      </c>
      <c r="H48" s="61">
        <f>r_0111_03_8+r_0125_03_8+r_0133_03_8</f>
        <v>0</v>
      </c>
      <c r="I48" s="62">
        <f>r_0111_03_9+r_0125_03_9+r_0133_03_9</f>
        <v>0</v>
      </c>
      <c r="J48" s="63"/>
    </row>
    <row r="49" spans="1:10" x14ac:dyDescent="0.25">
      <c r="A49" s="72" t="s">
        <v>23</v>
      </c>
      <c r="B49" s="63" t="s">
        <v>59</v>
      </c>
      <c r="C49" s="64"/>
      <c r="D49" s="61">
        <f>r_011_01_4+r_011_02_4-r_011_03_4</f>
        <v>0</v>
      </c>
      <c r="E49" s="61">
        <f>r_011_01_5+r_011_02_5-r_011_03_5</f>
        <v>0</v>
      </c>
      <c r="F49" s="62">
        <f>r_011_01_6+r_011_02_6-r_011_03_6</f>
        <v>0</v>
      </c>
      <c r="G49" s="61">
        <f>r_011_01_7+r_011_02_7-r_011_03_7</f>
        <v>0</v>
      </c>
      <c r="H49" s="61">
        <f>r_011_01_8+r_011_02_8-r_011_03_8</f>
        <v>0</v>
      </c>
      <c r="I49" s="62">
        <f>r_011_01_9+r_011_02_9-r_011_03_9</f>
        <v>0</v>
      </c>
      <c r="J49" s="63"/>
    </row>
    <row r="50" spans="1:10" x14ac:dyDescent="0.25">
      <c r="A50" s="72" t="s">
        <v>14</v>
      </c>
      <c r="B50" s="63"/>
      <c r="C50" s="64" t="s">
        <v>46</v>
      </c>
      <c r="D50" s="61">
        <v>0</v>
      </c>
      <c r="E50" s="61">
        <v>0</v>
      </c>
      <c r="F50" s="62">
        <v>0</v>
      </c>
      <c r="G50" s="61">
        <v>0</v>
      </c>
      <c r="H50" s="61">
        <v>0</v>
      </c>
      <c r="I50" s="62">
        <v>0</v>
      </c>
      <c r="J50" s="63"/>
    </row>
    <row r="51" spans="1:10" x14ac:dyDescent="0.25">
      <c r="A51" s="72" t="s">
        <v>15</v>
      </c>
      <c r="B51" s="63"/>
      <c r="C51" s="64" t="s">
        <v>47</v>
      </c>
      <c r="D51" s="61">
        <v>0</v>
      </c>
      <c r="E51" s="61">
        <v>0</v>
      </c>
      <c r="F51" s="62">
        <v>0</v>
      </c>
      <c r="G51" s="61">
        <v>0</v>
      </c>
      <c r="H51" s="61">
        <v>0</v>
      </c>
      <c r="I51" s="62">
        <v>0</v>
      </c>
      <c r="J51" s="63"/>
    </row>
    <row r="52" spans="1:10" x14ac:dyDescent="0.25">
      <c r="A52" s="72" t="s">
        <v>16</v>
      </c>
      <c r="B52" s="63"/>
      <c r="C52" s="64" t="s">
        <v>48</v>
      </c>
      <c r="D52" s="61">
        <v>0</v>
      </c>
      <c r="E52" s="61">
        <v>0</v>
      </c>
      <c r="F52" s="62">
        <v>0</v>
      </c>
      <c r="G52" s="61">
        <v>0</v>
      </c>
      <c r="H52" s="61">
        <v>0</v>
      </c>
      <c r="I52" s="62">
        <v>0</v>
      </c>
      <c r="J52" s="63"/>
    </row>
    <row r="53" spans="1:10" ht="51" x14ac:dyDescent="0.25">
      <c r="A53" s="72" t="s">
        <v>24</v>
      </c>
      <c r="B53" s="63" t="s">
        <v>60</v>
      </c>
      <c r="C53" s="64"/>
      <c r="D53" s="61">
        <f>r_0111_01_4+r_0111_02_4-r_0111_03_4</f>
        <v>0</v>
      </c>
      <c r="E53" s="61">
        <f>r_0111_01_5+r_0111_02_5-r_0111_03_5</f>
        <v>0</v>
      </c>
      <c r="F53" s="62">
        <f>r_0111_01_6+r_0111_02_6-r_0111_03_6</f>
        <v>0</v>
      </c>
      <c r="G53" s="61">
        <f>r_0111_01_7+r_0111_02_7-r_0111_03_7</f>
        <v>0</v>
      </c>
      <c r="H53" s="61">
        <f>r_0111_01_8+r_0111_02_8-r_0111_03_8</f>
        <v>0</v>
      </c>
      <c r="I53" s="62">
        <f>r_0111_01_9+r_0111_02_9-r_0111_03_9</f>
        <v>0</v>
      </c>
      <c r="J53" s="63"/>
    </row>
    <row r="54" spans="1:10" x14ac:dyDescent="0.25">
      <c r="A54" s="72" t="s">
        <v>14</v>
      </c>
      <c r="B54" s="63"/>
      <c r="C54" s="64" t="s">
        <v>46</v>
      </c>
      <c r="D54" s="61">
        <v>0</v>
      </c>
      <c r="E54" s="61">
        <v>0</v>
      </c>
      <c r="F54" s="62">
        <v>0</v>
      </c>
      <c r="G54" s="61">
        <v>0</v>
      </c>
      <c r="H54" s="61">
        <v>0</v>
      </c>
      <c r="I54" s="62">
        <v>0</v>
      </c>
      <c r="J54" s="63"/>
    </row>
    <row r="55" spans="1:10" ht="25.5" x14ac:dyDescent="0.25">
      <c r="A55" s="72" t="s">
        <v>25</v>
      </c>
      <c r="B55" s="63"/>
      <c r="C55" s="64" t="s">
        <v>269</v>
      </c>
      <c r="D55" s="75" t="s">
        <v>139</v>
      </c>
      <c r="E55" s="75" t="s">
        <v>139</v>
      </c>
      <c r="F55" s="76" t="s">
        <v>139</v>
      </c>
      <c r="G55" s="75" t="s">
        <v>139</v>
      </c>
      <c r="H55" s="75" t="s">
        <v>139</v>
      </c>
      <c r="I55" s="76" t="s">
        <v>139</v>
      </c>
      <c r="J55" s="64" t="s">
        <v>139</v>
      </c>
    </row>
    <row r="56" spans="1:10" ht="38.25" x14ac:dyDescent="0.25">
      <c r="A56" s="72" t="s">
        <v>19</v>
      </c>
      <c r="B56" s="63"/>
      <c r="C56" s="64" t="s">
        <v>51</v>
      </c>
      <c r="D56" s="61">
        <v>0</v>
      </c>
      <c r="E56" s="61">
        <v>0</v>
      </c>
      <c r="F56" s="62">
        <v>0</v>
      </c>
      <c r="G56" s="61">
        <v>0</v>
      </c>
      <c r="H56" s="61">
        <v>0</v>
      </c>
      <c r="I56" s="62">
        <v>0</v>
      </c>
      <c r="J56" s="63"/>
    </row>
    <row r="57" spans="1:10" ht="38.25" x14ac:dyDescent="0.25">
      <c r="A57" s="72" t="s">
        <v>20</v>
      </c>
      <c r="B57" s="63"/>
      <c r="C57" s="64" t="s">
        <v>52</v>
      </c>
      <c r="D57" s="61">
        <v>0</v>
      </c>
      <c r="E57" s="61">
        <v>0</v>
      </c>
      <c r="F57" s="62">
        <v>0</v>
      </c>
      <c r="G57" s="61">
        <v>0</v>
      </c>
      <c r="H57" s="61">
        <v>0</v>
      </c>
      <c r="I57" s="62">
        <v>0</v>
      </c>
      <c r="J57" s="63"/>
    </row>
    <row r="58" spans="1:10" ht="38.25" x14ac:dyDescent="0.25">
      <c r="A58" s="72" t="s">
        <v>21</v>
      </c>
      <c r="B58" s="63"/>
      <c r="C58" s="64" t="s">
        <v>53</v>
      </c>
      <c r="D58" s="61">
        <v>0</v>
      </c>
      <c r="E58" s="61">
        <v>0</v>
      </c>
      <c r="F58" s="62">
        <v>0</v>
      </c>
      <c r="G58" s="61">
        <v>0</v>
      </c>
      <c r="H58" s="61">
        <v>0</v>
      </c>
      <c r="I58" s="62">
        <v>0</v>
      </c>
      <c r="J58" s="63"/>
    </row>
    <row r="59" spans="1:10" ht="38.25" x14ac:dyDescent="0.25">
      <c r="A59" s="72" t="s">
        <v>22</v>
      </c>
      <c r="B59" s="63"/>
      <c r="C59" s="64" t="s">
        <v>54</v>
      </c>
      <c r="D59" s="61">
        <v>0</v>
      </c>
      <c r="E59" s="61">
        <v>0</v>
      </c>
      <c r="F59" s="62">
        <v>0</v>
      </c>
      <c r="G59" s="61">
        <v>0</v>
      </c>
      <c r="H59" s="61">
        <v>0</v>
      </c>
      <c r="I59" s="62">
        <v>0</v>
      </c>
      <c r="J59" s="63"/>
    </row>
    <row r="60" spans="1:10" x14ac:dyDescent="0.25">
      <c r="A60" s="72" t="s">
        <v>15</v>
      </c>
      <c r="B60" s="63"/>
      <c r="C60" s="64" t="s">
        <v>47</v>
      </c>
      <c r="D60" s="61">
        <v>0</v>
      </c>
      <c r="E60" s="61">
        <v>0</v>
      </c>
      <c r="F60" s="62">
        <v>0</v>
      </c>
      <c r="G60" s="61">
        <v>0</v>
      </c>
      <c r="H60" s="61">
        <v>0</v>
      </c>
      <c r="I60" s="62">
        <v>0</v>
      </c>
      <c r="J60" s="63"/>
    </row>
    <row r="61" spans="1:10" ht="25.5" x14ac:dyDescent="0.25">
      <c r="A61" s="72" t="s">
        <v>25</v>
      </c>
      <c r="B61" s="63"/>
      <c r="C61" s="64" t="s">
        <v>270</v>
      </c>
      <c r="D61" s="75" t="s">
        <v>139</v>
      </c>
      <c r="E61" s="75" t="s">
        <v>139</v>
      </c>
      <c r="F61" s="76" t="s">
        <v>139</v>
      </c>
      <c r="G61" s="75" t="s">
        <v>139</v>
      </c>
      <c r="H61" s="75" t="s">
        <v>139</v>
      </c>
      <c r="I61" s="76" t="s">
        <v>139</v>
      </c>
      <c r="J61" s="64" t="s">
        <v>139</v>
      </c>
    </row>
    <row r="62" spans="1:10" ht="38.25" x14ac:dyDescent="0.25">
      <c r="A62" s="72" t="s">
        <v>19</v>
      </c>
      <c r="B62" s="63"/>
      <c r="C62" s="64" t="s">
        <v>55</v>
      </c>
      <c r="D62" s="61">
        <v>0</v>
      </c>
      <c r="E62" s="61">
        <v>0</v>
      </c>
      <c r="F62" s="62">
        <v>0</v>
      </c>
      <c r="G62" s="61">
        <v>0</v>
      </c>
      <c r="H62" s="61">
        <v>0</v>
      </c>
      <c r="I62" s="62">
        <v>0</v>
      </c>
      <c r="J62" s="63"/>
    </row>
    <row r="63" spans="1:10" ht="38.25" x14ac:dyDescent="0.25">
      <c r="A63" s="72" t="s">
        <v>20</v>
      </c>
      <c r="B63" s="63"/>
      <c r="C63" s="64" t="s">
        <v>56</v>
      </c>
      <c r="D63" s="61">
        <v>0</v>
      </c>
      <c r="E63" s="61">
        <v>0</v>
      </c>
      <c r="F63" s="62">
        <v>0</v>
      </c>
      <c r="G63" s="61">
        <v>0</v>
      </c>
      <c r="H63" s="61">
        <v>0</v>
      </c>
      <c r="I63" s="62">
        <v>0</v>
      </c>
      <c r="J63" s="63"/>
    </row>
    <row r="64" spans="1:10" ht="38.25" x14ac:dyDescent="0.25">
      <c r="A64" s="72" t="s">
        <v>21</v>
      </c>
      <c r="B64" s="63"/>
      <c r="C64" s="64" t="s">
        <v>57</v>
      </c>
      <c r="D64" s="61">
        <v>0</v>
      </c>
      <c r="E64" s="61">
        <v>0</v>
      </c>
      <c r="F64" s="62">
        <v>0</v>
      </c>
      <c r="G64" s="61">
        <v>0</v>
      </c>
      <c r="H64" s="61">
        <v>0</v>
      </c>
      <c r="I64" s="62">
        <v>0</v>
      </c>
      <c r="J64" s="63"/>
    </row>
    <row r="65" spans="1:10" ht="38.25" x14ac:dyDescent="0.25">
      <c r="A65" s="72" t="s">
        <v>22</v>
      </c>
      <c r="B65" s="63"/>
      <c r="C65" s="64" t="s">
        <v>58</v>
      </c>
      <c r="D65" s="61">
        <v>0</v>
      </c>
      <c r="E65" s="61">
        <v>0</v>
      </c>
      <c r="F65" s="62">
        <v>0</v>
      </c>
      <c r="G65" s="61">
        <v>0</v>
      </c>
      <c r="H65" s="61">
        <v>0</v>
      </c>
      <c r="I65" s="62">
        <v>0</v>
      </c>
      <c r="J65" s="63"/>
    </row>
    <row r="66" spans="1:10" x14ac:dyDescent="0.25">
      <c r="A66" s="72" t="s">
        <v>16</v>
      </c>
      <c r="B66" s="63"/>
      <c r="C66" s="64" t="s">
        <v>48</v>
      </c>
      <c r="D66" s="61">
        <v>0</v>
      </c>
      <c r="E66" s="61">
        <v>0</v>
      </c>
      <c r="F66" s="62">
        <v>0</v>
      </c>
      <c r="G66" s="61">
        <v>0</v>
      </c>
      <c r="H66" s="61">
        <v>0</v>
      </c>
      <c r="I66" s="62">
        <v>0</v>
      </c>
      <c r="J66" s="63"/>
    </row>
    <row r="67" spans="1:10" ht="38.25" x14ac:dyDescent="0.25">
      <c r="A67" s="72" t="s">
        <v>26</v>
      </c>
      <c r="B67" s="63" t="s">
        <v>61</v>
      </c>
      <c r="C67" s="64"/>
      <c r="D67" s="61">
        <f>r_0112_01_4+r_0112_02_4-r_0112_03_4</f>
        <v>0</v>
      </c>
      <c r="E67" s="61">
        <f>r_0112_01_5+r_0112_02_5-r_0112_03_5</f>
        <v>0</v>
      </c>
      <c r="F67" s="62">
        <f>r_0112_01_6+r_0112_02_6-r_0112_03_6</f>
        <v>0</v>
      </c>
      <c r="G67" s="61">
        <f>r_0112_01_7+r_0112_02_7-r_0112_03_7</f>
        <v>0</v>
      </c>
      <c r="H67" s="61">
        <f>r_0112_01_8+r_0112_02_8-r_0112_03_8</f>
        <v>0</v>
      </c>
      <c r="I67" s="62">
        <f>r_0112_01_9+r_0112_02_9-r_0112_03_9</f>
        <v>0</v>
      </c>
      <c r="J67" s="63"/>
    </row>
    <row r="68" spans="1:10" x14ac:dyDescent="0.25">
      <c r="A68" s="72" t="s">
        <v>14</v>
      </c>
      <c r="B68" s="63"/>
      <c r="C68" s="64" t="s">
        <v>46</v>
      </c>
      <c r="D68" s="61">
        <v>0</v>
      </c>
      <c r="E68" s="61">
        <v>0</v>
      </c>
      <c r="F68" s="62">
        <v>0</v>
      </c>
      <c r="G68" s="61">
        <v>0</v>
      </c>
      <c r="H68" s="61">
        <v>0</v>
      </c>
      <c r="I68" s="62">
        <v>0</v>
      </c>
      <c r="J68" s="63"/>
    </row>
    <row r="69" spans="1:10" x14ac:dyDescent="0.25">
      <c r="A69" s="72" t="s">
        <v>15</v>
      </c>
      <c r="B69" s="63"/>
      <c r="C69" s="64" t="s">
        <v>47</v>
      </c>
      <c r="D69" s="61">
        <v>0</v>
      </c>
      <c r="E69" s="61">
        <v>0</v>
      </c>
      <c r="F69" s="62">
        <v>0</v>
      </c>
      <c r="G69" s="61">
        <v>0</v>
      </c>
      <c r="H69" s="61">
        <v>0</v>
      </c>
      <c r="I69" s="62">
        <v>0</v>
      </c>
      <c r="J69" s="63"/>
    </row>
    <row r="70" spans="1:10" x14ac:dyDescent="0.25">
      <c r="A70" s="72" t="s">
        <v>16</v>
      </c>
      <c r="B70" s="63"/>
      <c r="C70" s="64" t="s">
        <v>48</v>
      </c>
      <c r="D70" s="61">
        <v>0</v>
      </c>
      <c r="E70" s="61">
        <v>0</v>
      </c>
      <c r="F70" s="62">
        <v>0</v>
      </c>
      <c r="G70" s="61">
        <v>0</v>
      </c>
      <c r="H70" s="61">
        <v>0</v>
      </c>
      <c r="I70" s="62">
        <v>0</v>
      </c>
      <c r="J70" s="63"/>
    </row>
    <row r="71" spans="1:10" ht="38.25" x14ac:dyDescent="0.25">
      <c r="A71" s="72" t="s">
        <v>27</v>
      </c>
      <c r="B71" s="63" t="s">
        <v>62</v>
      </c>
      <c r="C71" s="64"/>
      <c r="D71" s="65">
        <f>r_012_01_4+r_012_02_4-r_012_03_4</f>
        <v>415</v>
      </c>
      <c r="E71" s="65">
        <f>r_012_01_5+r_012_02_5-r_012_03_5</f>
        <v>1035147</v>
      </c>
      <c r="F71" s="66">
        <f>r_012_01_6+r_012_02_6-r_012_03_6</f>
        <v>1149572.1785900001</v>
      </c>
      <c r="G71" s="65">
        <f>r_012_01_7+r_012_02_7-r_012_03_7</f>
        <v>929</v>
      </c>
      <c r="H71" s="65">
        <f>r_012_01_8+r_012_02_8-r_012_03_8</f>
        <v>9122521</v>
      </c>
      <c r="I71" s="66">
        <f>r_012_01_9+r_012_02_9-r_012_03_9</f>
        <v>3497978.5022200001</v>
      </c>
      <c r="J71" s="63"/>
    </row>
    <row r="72" spans="1:10" x14ac:dyDescent="0.25">
      <c r="A72" s="72" t="s">
        <v>14</v>
      </c>
      <c r="B72" s="63"/>
      <c r="C72" s="64" t="s">
        <v>46</v>
      </c>
      <c r="D72" s="61">
        <f>r_0121_01_4+r_0122_01_4+r_0123_01_4+r_0124_01_4+r_0125_01_4</f>
        <v>279</v>
      </c>
      <c r="E72" s="61">
        <f>r_0121_01_5+r_0122_01_5+r_0123_01_5+r_0124_01_5+r_0125_01_5</f>
        <v>829833</v>
      </c>
      <c r="F72" s="62">
        <f>r_0121_01_6+r_0122_01_6+r_0123_01_6+r_0124_01_6+r_0125_01_6</f>
        <v>669703.70606000011</v>
      </c>
      <c r="G72" s="61">
        <f>r_0121_01_7+r_0122_01_7+r_0123_01_7+r_0124_01_7+r_0125_01_7</f>
        <v>559</v>
      </c>
      <c r="H72" s="61">
        <f>r_0121_01_8+r_0122_01_8+r_0123_01_8+r_0124_01_8+r_0125_01_8</f>
        <v>5281716</v>
      </c>
      <c r="I72" s="62">
        <f>r_0121_01_9+r_0122_01_9+r_0123_01_9+r_0124_01_9+r_0125_01_9</f>
        <v>2466043.0022199997</v>
      </c>
      <c r="J72" s="63"/>
    </row>
    <row r="73" spans="1:10" x14ac:dyDescent="0.25">
      <c r="A73" s="72" t="s">
        <v>15</v>
      </c>
      <c r="B73" s="63"/>
      <c r="C73" s="64" t="s">
        <v>47</v>
      </c>
      <c r="D73" s="61">
        <f>r_0121_02_4+r_0122_02_4+r_0123_02_4+r_0124_02_4+r_0125_02_4</f>
        <v>151</v>
      </c>
      <c r="E73" s="61">
        <f>r_0121_02_5+r_0122_02_5+r_0123_02_5+r_0124_02_5+r_0125_02_5</f>
        <v>220291</v>
      </c>
      <c r="F73" s="62">
        <f>r_0121_02_6+r_0122_02_6+r_0123_02_6+r_0124_02_6+r_0125_02_6</f>
        <v>510081.6425299999</v>
      </c>
      <c r="G73" s="61">
        <f>r_0121_02_7+r_0122_02_7+r_0123_02_7+r_0124_02_7+r_0125_02_7</f>
        <v>399</v>
      </c>
      <c r="H73" s="61">
        <f>r_0121_02_8+r_0122_02_8+r_0123_02_8+r_0124_02_8+r_0125_02_8</f>
        <v>3888323</v>
      </c>
      <c r="I73" s="62">
        <f>r_0121_02_9+r_0122_02_9+r_0123_02_9+r_0124_02_9+r_0125_02_9</f>
        <v>1128454.26</v>
      </c>
      <c r="J73" s="63" t="s">
        <v>278</v>
      </c>
    </row>
    <row r="74" spans="1:10" x14ac:dyDescent="0.25">
      <c r="A74" s="72" t="s">
        <v>16</v>
      </c>
      <c r="B74" s="63"/>
      <c r="C74" s="64" t="s">
        <v>48</v>
      </c>
      <c r="D74" s="61">
        <f>r_0121_03_4+r_0122_03_4+r_0123_03_4+r_0124_03_4+r_0125_03_4</f>
        <v>15</v>
      </c>
      <c r="E74" s="61">
        <f>r_0121_03_5+r_0122_03_5+r_0123_03_5+r_0124_03_5+r_0125_03_5</f>
        <v>14977</v>
      </c>
      <c r="F74" s="62">
        <f>r_0121_03_6+r_0122_03_6+r_0123_03_6+r_0124_03_6+r_0125_03_6</f>
        <v>30213.17</v>
      </c>
      <c r="G74" s="61">
        <f>r_0121_03_7+r_0122_03_7+r_0123_03_7+r_0124_03_7+r_0125_03_7</f>
        <v>29</v>
      </c>
      <c r="H74" s="61">
        <f>r_0121_03_8+r_0122_03_8+r_0123_03_8+r_0124_03_8+r_0125_03_8</f>
        <v>47518</v>
      </c>
      <c r="I74" s="62">
        <f>r_0121_03_9+r_0122_03_9+r_0123_03_9+r_0124_03_9+r_0125_03_9</f>
        <v>96518.76</v>
      </c>
      <c r="J74" s="63"/>
    </row>
    <row r="75" spans="1:10" ht="38.25" x14ac:dyDescent="0.25">
      <c r="A75" s="72" t="s">
        <v>28</v>
      </c>
      <c r="B75" s="63" t="s">
        <v>63</v>
      </c>
      <c r="C75" s="64"/>
      <c r="D75" s="61">
        <f>r_0121_01_4+r_0121_02_4-r_0121_03_4</f>
        <v>91</v>
      </c>
      <c r="E75" s="61">
        <f>r_0121_01_5+r_0121_02_5-r_0121_03_5</f>
        <v>43443</v>
      </c>
      <c r="F75" s="62">
        <f>r_0121_01_6+r_0121_02_6-r_0121_03_6</f>
        <v>182198.08000000002</v>
      </c>
      <c r="G75" s="61">
        <f>r_0121_01_7+r_0121_02_7-r_0121_03_7</f>
        <v>327</v>
      </c>
      <c r="H75" s="61">
        <f>r_0121_01_8+r_0121_02_8-r_0121_03_8</f>
        <v>6701869</v>
      </c>
      <c r="I75" s="62">
        <f>r_0121_01_9+r_0121_02_9-r_0121_03_9</f>
        <v>643434.82999999996</v>
      </c>
      <c r="J75" s="63"/>
    </row>
    <row r="76" spans="1:10" x14ac:dyDescent="0.25">
      <c r="A76" s="72" t="s">
        <v>14</v>
      </c>
      <c r="B76" s="63"/>
      <c r="C76" s="64" t="s">
        <v>46</v>
      </c>
      <c r="D76" s="61">
        <v>56</v>
      </c>
      <c r="E76" s="61">
        <v>26390</v>
      </c>
      <c r="F76" s="62">
        <v>101083.4</v>
      </c>
      <c r="G76" s="61">
        <v>153</v>
      </c>
      <c r="H76" s="61">
        <v>3376334</v>
      </c>
      <c r="I76" s="62">
        <v>372073.07</v>
      </c>
      <c r="J76" s="63"/>
    </row>
    <row r="77" spans="1:10" x14ac:dyDescent="0.25">
      <c r="A77" s="72" t="s">
        <v>15</v>
      </c>
      <c r="B77" s="63"/>
      <c r="C77" s="64" t="s">
        <v>47</v>
      </c>
      <c r="D77" s="61">
        <v>41</v>
      </c>
      <c r="E77" s="61">
        <v>20009</v>
      </c>
      <c r="F77" s="62">
        <v>87092.3</v>
      </c>
      <c r="G77" s="61">
        <v>180</v>
      </c>
      <c r="H77" s="61">
        <v>3328491</v>
      </c>
      <c r="I77" s="62">
        <v>277339.38</v>
      </c>
      <c r="J77" s="63" t="s">
        <v>277</v>
      </c>
    </row>
    <row r="78" spans="1:10" x14ac:dyDescent="0.25">
      <c r="A78" s="72" t="s">
        <v>16</v>
      </c>
      <c r="B78" s="63"/>
      <c r="C78" s="64" t="s">
        <v>48</v>
      </c>
      <c r="D78" s="61">
        <v>6</v>
      </c>
      <c r="E78" s="61">
        <v>2956</v>
      </c>
      <c r="F78" s="62">
        <v>5977.62</v>
      </c>
      <c r="G78" s="61">
        <v>6</v>
      </c>
      <c r="H78" s="61">
        <v>2956</v>
      </c>
      <c r="I78" s="62">
        <v>5977.62</v>
      </c>
      <c r="J78" s="63"/>
    </row>
    <row r="79" spans="1:10" ht="51" x14ac:dyDescent="0.25">
      <c r="A79" s="72" t="s">
        <v>29</v>
      </c>
      <c r="B79" s="63" t="s">
        <v>64</v>
      </c>
      <c r="C79" s="64"/>
      <c r="D79" s="61">
        <f>r_0122_01_4+r_0122_02_4-r_0122_03_4</f>
        <v>100</v>
      </c>
      <c r="E79" s="61">
        <f>r_0122_01_5+r_0122_02_5-r_0122_03_5</f>
        <v>213957</v>
      </c>
      <c r="F79" s="62">
        <f>r_0122_01_6+r_0122_02_6-r_0122_03_6</f>
        <v>425221.71739999996</v>
      </c>
      <c r="G79" s="61">
        <f>r_0122_01_7+r_0122_02_7-r_0122_03_7</f>
        <v>229</v>
      </c>
      <c r="H79" s="61">
        <f>r_0122_01_8+r_0122_02_8-r_0122_03_8</f>
        <v>1446916</v>
      </c>
      <c r="I79" s="62">
        <f>r_0122_01_9+r_0122_02_9-r_0122_03_9</f>
        <v>2206265.3199999998</v>
      </c>
      <c r="J79" s="63"/>
    </row>
    <row r="80" spans="1:10" x14ac:dyDescent="0.25">
      <c r="A80" s="72" t="s">
        <v>14</v>
      </c>
      <c r="B80" s="63"/>
      <c r="C80" s="64" t="s">
        <v>46</v>
      </c>
      <c r="D80" s="61">
        <v>52</v>
      </c>
      <c r="E80" s="61">
        <v>139736</v>
      </c>
      <c r="F80" s="62">
        <v>284033.43984000001</v>
      </c>
      <c r="G80" s="61">
        <v>125</v>
      </c>
      <c r="H80" s="61">
        <v>1183693</v>
      </c>
      <c r="I80" s="62">
        <v>1756346.25</v>
      </c>
      <c r="J80" s="63"/>
    </row>
    <row r="81" spans="1:10" x14ac:dyDescent="0.25">
      <c r="A81" s="72" t="s">
        <v>15</v>
      </c>
      <c r="B81" s="63"/>
      <c r="C81" s="64" t="s">
        <v>47</v>
      </c>
      <c r="D81" s="61">
        <v>48</v>
      </c>
      <c r="E81" s="61">
        <v>74221</v>
      </c>
      <c r="F81" s="62">
        <v>141188.27755999993</v>
      </c>
      <c r="G81" s="61">
        <v>104</v>
      </c>
      <c r="H81" s="61">
        <v>263223</v>
      </c>
      <c r="I81" s="62">
        <v>449919.07</v>
      </c>
      <c r="J81" s="63"/>
    </row>
    <row r="82" spans="1:10" x14ac:dyDescent="0.25">
      <c r="A82" s="72" t="s">
        <v>16</v>
      </c>
      <c r="B82" s="63"/>
      <c r="C82" s="64" t="s">
        <v>48</v>
      </c>
      <c r="D82" s="61">
        <v>0</v>
      </c>
      <c r="E82" s="61">
        <v>0</v>
      </c>
      <c r="F82" s="62">
        <v>0</v>
      </c>
      <c r="G82" s="61">
        <v>0</v>
      </c>
      <c r="H82" s="61">
        <v>0</v>
      </c>
      <c r="I82" s="62">
        <v>0</v>
      </c>
      <c r="J82" s="63"/>
    </row>
    <row r="83" spans="1:10" ht="25.5" x14ac:dyDescent="0.25">
      <c r="A83" s="72" t="s">
        <v>30</v>
      </c>
      <c r="B83" s="63" t="s">
        <v>65</v>
      </c>
      <c r="C83" s="64"/>
      <c r="D83" s="61">
        <f>r_0123_01_4+r_0123_02_4-r_0123_03_4</f>
        <v>0</v>
      </c>
      <c r="E83" s="61">
        <f>r_0123_01_5+r_0123_02_5-r_0123_03_5</f>
        <v>0</v>
      </c>
      <c r="F83" s="62">
        <f>r_0123_01_6+r_0123_02_6-r_0123_03_6</f>
        <v>0</v>
      </c>
      <c r="G83" s="61">
        <f>r_0123_01_7+r_0123_02_7-r_0123_03_7</f>
        <v>2</v>
      </c>
      <c r="H83" s="61">
        <f>r_0123_01_8+r_0123_02_8-r_0123_03_8</f>
        <v>18366</v>
      </c>
      <c r="I83" s="62">
        <f>r_0123_01_9+r_0123_02_9-r_0123_03_9</f>
        <v>1839.7222200000001</v>
      </c>
      <c r="J83" s="63"/>
    </row>
    <row r="84" spans="1:10" x14ac:dyDescent="0.25">
      <c r="A84" s="72" t="s">
        <v>14</v>
      </c>
      <c r="B84" s="63"/>
      <c r="C84" s="64" t="s">
        <v>46</v>
      </c>
      <c r="D84" s="61">
        <v>0</v>
      </c>
      <c r="E84" s="61">
        <v>0</v>
      </c>
      <c r="F84" s="62">
        <v>0</v>
      </c>
      <c r="G84" s="61">
        <v>2</v>
      </c>
      <c r="H84" s="61">
        <v>18366</v>
      </c>
      <c r="I84" s="62">
        <v>1839.7222200000001</v>
      </c>
      <c r="J84" s="63"/>
    </row>
    <row r="85" spans="1:10" x14ac:dyDescent="0.25">
      <c r="A85" s="72" t="s">
        <v>15</v>
      </c>
      <c r="B85" s="63"/>
      <c r="C85" s="64" t="s">
        <v>47</v>
      </c>
      <c r="D85" s="61">
        <v>0</v>
      </c>
      <c r="E85" s="61">
        <v>0</v>
      </c>
      <c r="F85" s="62">
        <v>0</v>
      </c>
      <c r="G85" s="61">
        <v>0</v>
      </c>
      <c r="H85" s="61">
        <v>0</v>
      </c>
      <c r="I85" s="62">
        <v>0</v>
      </c>
      <c r="J85" s="63"/>
    </row>
    <row r="86" spans="1:10" x14ac:dyDescent="0.25">
      <c r="A86" s="72" t="s">
        <v>16</v>
      </c>
      <c r="B86" s="63"/>
      <c r="C86" s="64" t="s">
        <v>48</v>
      </c>
      <c r="D86" s="61">
        <v>0</v>
      </c>
      <c r="E86" s="61">
        <v>0</v>
      </c>
      <c r="F86" s="62">
        <v>0</v>
      </c>
      <c r="G86" s="61">
        <v>0</v>
      </c>
      <c r="H86" s="61">
        <v>0</v>
      </c>
      <c r="I86" s="62">
        <v>0</v>
      </c>
      <c r="J86" s="63"/>
    </row>
    <row r="87" spans="1:10" ht="25.5" x14ac:dyDescent="0.25">
      <c r="A87" s="72" t="s">
        <v>31</v>
      </c>
      <c r="B87" s="63" t="s">
        <v>66</v>
      </c>
      <c r="C87" s="64"/>
      <c r="D87" s="61">
        <f>r_0124_01_4+r_0124_02_4-r_0124_03_4</f>
        <v>204</v>
      </c>
      <c r="E87" s="61">
        <f>r_0124_01_5+r_0124_02_5-r_0124_03_5</f>
        <v>164147</v>
      </c>
      <c r="F87" s="62">
        <f>r_0124_01_6+r_0124_02_6-r_0124_03_6</f>
        <v>379953.90119</v>
      </c>
      <c r="G87" s="61">
        <f>r_0124_01_7+r_0124_02_7-r_0124_03_7</f>
        <v>347</v>
      </c>
      <c r="H87" s="61">
        <f>r_0124_01_8+r_0124_02_8-r_0124_03_8</f>
        <v>337770</v>
      </c>
      <c r="I87" s="62">
        <f>r_0124_01_9+r_0124_02_9-r_0124_03_9</f>
        <v>476345.4</v>
      </c>
      <c r="J87" s="63"/>
    </row>
    <row r="88" spans="1:10" x14ac:dyDescent="0.25">
      <c r="A88" s="72" t="s">
        <v>14</v>
      </c>
      <c r="B88" s="63"/>
      <c r="C88" s="64" t="s">
        <v>46</v>
      </c>
      <c r="D88" s="61">
        <v>158</v>
      </c>
      <c r="E88" s="61">
        <v>85107</v>
      </c>
      <c r="F88" s="62">
        <v>197300.96622000003</v>
      </c>
      <c r="G88" s="61">
        <v>266</v>
      </c>
      <c r="H88" s="61">
        <v>124723</v>
      </c>
      <c r="I88" s="62">
        <v>248498.06</v>
      </c>
      <c r="J88" s="63" t="s">
        <v>276</v>
      </c>
    </row>
    <row r="89" spans="1:10" x14ac:dyDescent="0.25">
      <c r="A89" s="72" t="s">
        <v>15</v>
      </c>
      <c r="B89" s="63"/>
      <c r="C89" s="64" t="s">
        <v>47</v>
      </c>
      <c r="D89" s="61">
        <v>55</v>
      </c>
      <c r="E89" s="61">
        <v>91061</v>
      </c>
      <c r="F89" s="62">
        <v>206888.48496999996</v>
      </c>
      <c r="G89" s="61">
        <v>104</v>
      </c>
      <c r="H89" s="61">
        <v>257609</v>
      </c>
      <c r="I89" s="62">
        <v>318388.47999999998</v>
      </c>
      <c r="J89" s="63">
        <v>22</v>
      </c>
    </row>
    <row r="90" spans="1:10" x14ac:dyDescent="0.25">
      <c r="A90" s="72" t="s">
        <v>16</v>
      </c>
      <c r="B90" s="63"/>
      <c r="C90" s="64" t="s">
        <v>48</v>
      </c>
      <c r="D90" s="61">
        <v>9</v>
      </c>
      <c r="E90" s="61">
        <v>12021</v>
      </c>
      <c r="F90" s="62">
        <v>24235.55</v>
      </c>
      <c r="G90" s="61">
        <v>23</v>
      </c>
      <c r="H90" s="61">
        <v>44562</v>
      </c>
      <c r="I90" s="62">
        <v>90541.14</v>
      </c>
      <c r="J90" s="63"/>
    </row>
    <row r="91" spans="1:10" ht="38.25" x14ac:dyDescent="0.25">
      <c r="A91" s="72" t="s">
        <v>32</v>
      </c>
      <c r="B91" s="63" t="s">
        <v>67</v>
      </c>
      <c r="C91" s="64"/>
      <c r="D91" s="61">
        <f>r_0125_01_4+r_0125_02_4-r_0125_03_4</f>
        <v>20</v>
      </c>
      <c r="E91" s="61">
        <f>r_0125_01_5+r_0125_02_5-r_0125_03_5</f>
        <v>613600</v>
      </c>
      <c r="F91" s="62">
        <f>r_0125_01_6+r_0125_02_6-r_0125_03_6</f>
        <v>162198.47999999998</v>
      </c>
      <c r="G91" s="61">
        <f>r_0125_01_7+r_0125_02_7-r_0125_03_7</f>
        <v>24</v>
      </c>
      <c r="H91" s="61">
        <f>r_0125_01_8+r_0125_02_8-r_0125_03_8</f>
        <v>617600</v>
      </c>
      <c r="I91" s="62">
        <f>r_0125_01_9+r_0125_02_9-r_0125_03_9</f>
        <v>170093.22999999998</v>
      </c>
      <c r="J91" s="63"/>
    </row>
    <row r="92" spans="1:10" x14ac:dyDescent="0.25">
      <c r="A92" s="72" t="s">
        <v>14</v>
      </c>
      <c r="B92" s="63"/>
      <c r="C92" s="64" t="s">
        <v>46</v>
      </c>
      <c r="D92" s="61">
        <v>13</v>
      </c>
      <c r="E92" s="61">
        <v>578600</v>
      </c>
      <c r="F92" s="62">
        <v>87285.9</v>
      </c>
      <c r="G92" s="61">
        <v>13</v>
      </c>
      <c r="H92" s="61">
        <v>578600</v>
      </c>
      <c r="I92" s="62">
        <v>87285.9</v>
      </c>
      <c r="J92" s="63"/>
    </row>
    <row r="93" spans="1:10" ht="38.25" x14ac:dyDescent="0.25">
      <c r="A93" s="72" t="s">
        <v>33</v>
      </c>
      <c r="B93" s="63"/>
      <c r="C93" s="64" t="s">
        <v>269</v>
      </c>
      <c r="D93" s="75" t="s">
        <v>139</v>
      </c>
      <c r="E93" s="75" t="s">
        <v>139</v>
      </c>
      <c r="F93" s="76" t="s">
        <v>139</v>
      </c>
      <c r="G93" s="75" t="s">
        <v>139</v>
      </c>
      <c r="H93" s="75" t="s">
        <v>139</v>
      </c>
      <c r="I93" s="76" t="s">
        <v>139</v>
      </c>
      <c r="J93" s="64" t="s">
        <v>139</v>
      </c>
    </row>
    <row r="94" spans="1:10" ht="38.25" x14ac:dyDescent="0.25">
      <c r="A94" s="72" t="s">
        <v>19</v>
      </c>
      <c r="B94" s="63"/>
      <c r="C94" s="64" t="s">
        <v>51</v>
      </c>
      <c r="D94" s="61">
        <v>9</v>
      </c>
      <c r="E94" s="61">
        <v>547100</v>
      </c>
      <c r="F94" s="62">
        <v>18846.12</v>
      </c>
      <c r="G94" s="61">
        <v>9</v>
      </c>
      <c r="H94" s="61">
        <v>547100</v>
      </c>
      <c r="I94" s="62">
        <v>18846.12</v>
      </c>
      <c r="J94" s="63"/>
    </row>
    <row r="95" spans="1:10" ht="38.25" x14ac:dyDescent="0.25">
      <c r="A95" s="72" t="s">
        <v>20</v>
      </c>
      <c r="B95" s="63"/>
      <c r="C95" s="64" t="s">
        <v>52</v>
      </c>
      <c r="D95" s="61">
        <v>4</v>
      </c>
      <c r="E95" s="61">
        <v>31500</v>
      </c>
      <c r="F95" s="62">
        <v>68439.78</v>
      </c>
      <c r="G95" s="61">
        <v>4</v>
      </c>
      <c r="H95" s="61">
        <v>31500</v>
      </c>
      <c r="I95" s="62">
        <v>68439.78</v>
      </c>
      <c r="J95" s="63"/>
    </row>
    <row r="96" spans="1:10" ht="38.25" x14ac:dyDescent="0.25">
      <c r="A96" s="72" t="s">
        <v>21</v>
      </c>
      <c r="B96" s="63"/>
      <c r="C96" s="64" t="s">
        <v>53</v>
      </c>
      <c r="D96" s="61">
        <v>0</v>
      </c>
      <c r="E96" s="61">
        <v>0</v>
      </c>
      <c r="F96" s="62">
        <v>0</v>
      </c>
      <c r="G96" s="61">
        <v>0</v>
      </c>
      <c r="H96" s="61">
        <v>0</v>
      </c>
      <c r="I96" s="62">
        <v>0</v>
      </c>
      <c r="J96" s="63"/>
    </row>
    <row r="97" spans="1:10" ht="38.25" x14ac:dyDescent="0.25">
      <c r="A97" s="72" t="s">
        <v>22</v>
      </c>
      <c r="B97" s="63"/>
      <c r="C97" s="64" t="s">
        <v>54</v>
      </c>
      <c r="D97" s="61">
        <v>0</v>
      </c>
      <c r="E97" s="61">
        <v>0</v>
      </c>
      <c r="F97" s="62">
        <v>0</v>
      </c>
      <c r="G97" s="61">
        <v>0</v>
      </c>
      <c r="H97" s="61">
        <v>0</v>
      </c>
      <c r="I97" s="62">
        <v>0</v>
      </c>
      <c r="J97" s="63"/>
    </row>
    <row r="98" spans="1:10" x14ac:dyDescent="0.25">
      <c r="A98" s="72" t="s">
        <v>15</v>
      </c>
      <c r="B98" s="63"/>
      <c r="C98" s="64" t="s">
        <v>47</v>
      </c>
      <c r="D98" s="61">
        <v>7</v>
      </c>
      <c r="E98" s="61">
        <v>35000</v>
      </c>
      <c r="F98" s="62">
        <v>74912.58</v>
      </c>
      <c r="G98" s="61">
        <v>11</v>
      </c>
      <c r="H98" s="61">
        <v>39000</v>
      </c>
      <c r="I98" s="62">
        <v>82807.33</v>
      </c>
      <c r="J98" s="63"/>
    </row>
    <row r="99" spans="1:10" ht="38.25" x14ac:dyDescent="0.25">
      <c r="A99" s="72" t="s">
        <v>33</v>
      </c>
      <c r="B99" s="63"/>
      <c r="C99" s="64" t="s">
        <v>270</v>
      </c>
      <c r="D99" s="75" t="s">
        <v>139</v>
      </c>
      <c r="E99" s="75" t="s">
        <v>139</v>
      </c>
      <c r="F99" s="76" t="s">
        <v>139</v>
      </c>
      <c r="G99" s="75" t="s">
        <v>139</v>
      </c>
      <c r="H99" s="75" t="s">
        <v>139</v>
      </c>
      <c r="I99" s="76" t="s">
        <v>139</v>
      </c>
      <c r="J99" s="64" t="s">
        <v>139</v>
      </c>
    </row>
    <row r="100" spans="1:10" ht="38.25" x14ac:dyDescent="0.25">
      <c r="A100" s="72" t="s">
        <v>19</v>
      </c>
      <c r="B100" s="63"/>
      <c r="C100" s="64" t="s">
        <v>55</v>
      </c>
      <c r="D100" s="61">
        <v>5</v>
      </c>
      <c r="E100" s="61">
        <v>6000</v>
      </c>
      <c r="F100" s="62">
        <v>11733.4</v>
      </c>
      <c r="G100" s="61">
        <v>9</v>
      </c>
      <c r="H100" s="61">
        <v>10000</v>
      </c>
      <c r="I100" s="62">
        <v>19628.150000000001</v>
      </c>
      <c r="J100" s="63"/>
    </row>
    <row r="101" spans="1:10" ht="38.25" x14ac:dyDescent="0.25">
      <c r="A101" s="72" t="s">
        <v>20</v>
      </c>
      <c r="B101" s="63"/>
      <c r="C101" s="64" t="s">
        <v>56</v>
      </c>
      <c r="D101" s="61">
        <v>2</v>
      </c>
      <c r="E101" s="61">
        <v>29000</v>
      </c>
      <c r="F101" s="62">
        <v>63179.18</v>
      </c>
      <c r="G101" s="61">
        <v>2</v>
      </c>
      <c r="H101" s="61">
        <v>29000</v>
      </c>
      <c r="I101" s="62">
        <v>63179.18</v>
      </c>
      <c r="J101" s="63"/>
    </row>
    <row r="102" spans="1:10" ht="38.25" x14ac:dyDescent="0.25">
      <c r="A102" s="72" t="s">
        <v>21</v>
      </c>
      <c r="B102" s="63"/>
      <c r="C102" s="64" t="s">
        <v>57</v>
      </c>
      <c r="D102" s="61">
        <v>0</v>
      </c>
      <c r="E102" s="61">
        <v>0</v>
      </c>
      <c r="F102" s="62">
        <v>0</v>
      </c>
      <c r="G102" s="61">
        <v>0</v>
      </c>
      <c r="H102" s="61">
        <v>0</v>
      </c>
      <c r="I102" s="62">
        <v>0</v>
      </c>
      <c r="J102" s="63"/>
    </row>
    <row r="103" spans="1:10" ht="38.25" x14ac:dyDescent="0.25">
      <c r="A103" s="72" t="s">
        <v>22</v>
      </c>
      <c r="B103" s="63"/>
      <c r="C103" s="64" t="s">
        <v>58</v>
      </c>
      <c r="D103" s="61">
        <v>0</v>
      </c>
      <c r="E103" s="61">
        <v>0</v>
      </c>
      <c r="F103" s="62">
        <v>0</v>
      </c>
      <c r="G103" s="61">
        <v>0</v>
      </c>
      <c r="H103" s="61">
        <v>0</v>
      </c>
      <c r="I103" s="62">
        <v>0</v>
      </c>
      <c r="J103" s="63"/>
    </row>
    <row r="104" spans="1:10" x14ac:dyDescent="0.25">
      <c r="A104" s="72" t="s">
        <v>16</v>
      </c>
      <c r="B104" s="63"/>
      <c r="C104" s="64" t="s">
        <v>48</v>
      </c>
      <c r="D104" s="61">
        <v>0</v>
      </c>
      <c r="E104" s="61">
        <v>0</v>
      </c>
      <c r="F104" s="62">
        <v>0</v>
      </c>
      <c r="G104" s="61">
        <v>0</v>
      </c>
      <c r="H104" s="61">
        <v>0</v>
      </c>
      <c r="I104" s="62">
        <v>0</v>
      </c>
      <c r="J104" s="63"/>
    </row>
    <row r="105" spans="1:10" ht="25.5" x14ac:dyDescent="0.25">
      <c r="A105" s="72" t="s">
        <v>34</v>
      </c>
      <c r="B105" s="63" t="s">
        <v>68</v>
      </c>
      <c r="C105" s="64"/>
      <c r="D105" s="65">
        <f>r_013_01_4+r_013_02_4-r_013_03_4</f>
        <v>0</v>
      </c>
      <c r="E105" s="65">
        <f>r_013_01_5+r_013_02_5-r_013_03_5</f>
        <v>0</v>
      </c>
      <c r="F105" s="66">
        <f>r_013_01_6+r_013_02_6-r_013_03_6</f>
        <v>0</v>
      </c>
      <c r="G105" s="65">
        <f>r_013_01_7+r_013_02_7-r_013_03_7</f>
        <v>0</v>
      </c>
      <c r="H105" s="65">
        <f>r_013_01_8+r_013_02_8-r_013_03_8</f>
        <v>0</v>
      </c>
      <c r="I105" s="66">
        <f>r_013_01_9+r_013_02_9-r_013_03_9</f>
        <v>0</v>
      </c>
      <c r="J105" s="63"/>
    </row>
    <row r="106" spans="1:10" x14ac:dyDescent="0.25">
      <c r="A106" s="72" t="s">
        <v>14</v>
      </c>
      <c r="B106" s="63"/>
      <c r="C106" s="64" t="s">
        <v>46</v>
      </c>
      <c r="D106" s="61">
        <f>r_0131_01_4+r_0132_01_4+r_0133_01_4+r_0134_01_4</f>
        <v>0</v>
      </c>
      <c r="E106" s="61">
        <f>r_0131_01_5+r_0132_01_5+r_0133_01_5+r_0134_01_5</f>
        <v>0</v>
      </c>
      <c r="F106" s="62">
        <f>r_0131_01_6+r_0132_01_6+r_0133_01_6+r_0134_01_6</f>
        <v>0</v>
      </c>
      <c r="G106" s="61">
        <f>r_0131_01_7+r_0132_01_7+r_0133_01_7+r_0134_01_7</f>
        <v>0</v>
      </c>
      <c r="H106" s="61">
        <f>r_0131_01_8+r_0132_01_8+r_0133_01_8+r_0134_01_8</f>
        <v>0</v>
      </c>
      <c r="I106" s="62">
        <f>r_0131_01_9+r_0132_01_9+r_0133_01_9+r_0134_01_9</f>
        <v>0</v>
      </c>
      <c r="J106" s="63"/>
    </row>
    <row r="107" spans="1:10" x14ac:dyDescent="0.25">
      <c r="A107" s="72" t="s">
        <v>15</v>
      </c>
      <c r="B107" s="63"/>
      <c r="C107" s="64" t="s">
        <v>47</v>
      </c>
      <c r="D107" s="61">
        <f>r_0131_02_4+r_0132_02_4+r_0133_02_4+r_0134_02_4</f>
        <v>0</v>
      </c>
      <c r="E107" s="61">
        <f>r_0131_02_5+r_0132_02_5+r_0133_02_5+r_0134_02_5</f>
        <v>0</v>
      </c>
      <c r="F107" s="62">
        <f>r_0131_02_6+r_0132_02_6+r_0133_02_6+r_0134_02_6</f>
        <v>0</v>
      </c>
      <c r="G107" s="61">
        <f>r_0131_02_7+r_0132_02_7+r_0133_02_7+r_0134_02_7</f>
        <v>0</v>
      </c>
      <c r="H107" s="61">
        <f>r_0131_02_8+r_0132_02_8+r_0133_02_8+r_0134_02_8</f>
        <v>0</v>
      </c>
      <c r="I107" s="62">
        <f>r_0131_02_9+r_0132_02_9+r_0133_02_9+r_0134_02_9</f>
        <v>0</v>
      </c>
      <c r="J107" s="63"/>
    </row>
    <row r="108" spans="1:10" x14ac:dyDescent="0.25">
      <c r="A108" s="72" t="s">
        <v>16</v>
      </c>
      <c r="B108" s="63"/>
      <c r="C108" s="64" t="s">
        <v>48</v>
      </c>
      <c r="D108" s="61">
        <f>r_0131_03_4+r_0132_03_4+r_0133_03_4+r_0134_03_4</f>
        <v>0</v>
      </c>
      <c r="E108" s="61">
        <f>r_0131_03_5+r_0132_03_5+r_0133_03_5+r_0134_03_5</f>
        <v>0</v>
      </c>
      <c r="F108" s="62">
        <f>r_0131_03_6+r_0132_03_6+r_0133_03_6+r_0134_03_6</f>
        <v>0</v>
      </c>
      <c r="G108" s="61">
        <f>r_0131_03_7+r_0132_03_7+r_0133_03_7+r_0134_03_7</f>
        <v>0</v>
      </c>
      <c r="H108" s="61">
        <f>r_0131_03_8+r_0132_03_8+r_0133_03_8+r_0134_03_8</f>
        <v>0</v>
      </c>
      <c r="I108" s="62">
        <f>r_0131_03_9+r_0132_03_9+r_0133_03_9+r_0134_03_9</f>
        <v>0</v>
      </c>
      <c r="J108" s="63"/>
    </row>
    <row r="109" spans="1:10" ht="51" x14ac:dyDescent="0.25">
      <c r="A109" s="72" t="s">
        <v>35</v>
      </c>
      <c r="B109" s="63" t="s">
        <v>69</v>
      </c>
      <c r="C109" s="64"/>
      <c r="D109" s="61">
        <f>r_0131_01_4+r_0131_02_4-r_0131_03_4</f>
        <v>0</v>
      </c>
      <c r="E109" s="61">
        <f>r_0131_01_5+r_0131_02_5-r_0131_03_5</f>
        <v>0</v>
      </c>
      <c r="F109" s="62">
        <f>r_0131_01_6+r_0131_02_6-r_0131_03_6</f>
        <v>0</v>
      </c>
      <c r="G109" s="61">
        <f>r_0131_01_7+r_0131_02_7-r_0131_03_7</f>
        <v>0</v>
      </c>
      <c r="H109" s="61">
        <f>r_0131_01_8+r_0131_02_8-r_0131_03_8</f>
        <v>0</v>
      </c>
      <c r="I109" s="62">
        <f>r_0131_01_9+r_0131_02_9-r_0131_03_9</f>
        <v>0</v>
      </c>
      <c r="J109" s="63"/>
    </row>
    <row r="110" spans="1:10" x14ac:dyDescent="0.25">
      <c r="A110" s="72" t="s">
        <v>14</v>
      </c>
      <c r="B110" s="63"/>
      <c r="C110" s="64" t="s">
        <v>46</v>
      </c>
      <c r="D110" s="61">
        <v>0</v>
      </c>
      <c r="E110" s="61">
        <v>0</v>
      </c>
      <c r="F110" s="62">
        <v>0</v>
      </c>
      <c r="G110" s="61">
        <v>0</v>
      </c>
      <c r="H110" s="61">
        <v>0</v>
      </c>
      <c r="I110" s="62">
        <v>0</v>
      </c>
      <c r="J110" s="63"/>
    </row>
    <row r="111" spans="1:10" x14ac:dyDescent="0.25">
      <c r="A111" s="72" t="s">
        <v>15</v>
      </c>
      <c r="B111" s="63"/>
      <c r="C111" s="64" t="s">
        <v>47</v>
      </c>
      <c r="D111" s="61">
        <v>0</v>
      </c>
      <c r="E111" s="61">
        <v>0</v>
      </c>
      <c r="F111" s="62">
        <v>0</v>
      </c>
      <c r="G111" s="61">
        <v>0</v>
      </c>
      <c r="H111" s="61">
        <v>0</v>
      </c>
      <c r="I111" s="62">
        <v>0</v>
      </c>
      <c r="J111" s="63"/>
    </row>
    <row r="112" spans="1:10" x14ac:dyDescent="0.25">
      <c r="A112" s="72" t="s">
        <v>16</v>
      </c>
      <c r="B112" s="63"/>
      <c r="C112" s="64" t="s">
        <v>48</v>
      </c>
      <c r="D112" s="61">
        <v>0</v>
      </c>
      <c r="E112" s="61">
        <v>0</v>
      </c>
      <c r="F112" s="62">
        <v>0</v>
      </c>
      <c r="G112" s="61">
        <v>0</v>
      </c>
      <c r="H112" s="61">
        <v>0</v>
      </c>
      <c r="I112" s="62">
        <v>0</v>
      </c>
      <c r="J112" s="63"/>
    </row>
    <row r="113" spans="1:10" ht="89.25" x14ac:dyDescent="0.25">
      <c r="A113" s="72" t="s">
        <v>36</v>
      </c>
      <c r="B113" s="63" t="s">
        <v>70</v>
      </c>
      <c r="C113" s="64"/>
      <c r="D113" s="61">
        <f>r_0132_01_4+r_0132_02_4-r_0132_03_4</f>
        <v>0</v>
      </c>
      <c r="E113" s="61">
        <f>r_0132_01_5+r_0132_02_5-r_0132_03_5</f>
        <v>0</v>
      </c>
      <c r="F113" s="62">
        <f>r_0132_01_6+r_0132_02_6-r_0132_03_6</f>
        <v>0</v>
      </c>
      <c r="G113" s="61">
        <f>r_0132_01_7+r_0132_02_7-r_0132_03_7</f>
        <v>0</v>
      </c>
      <c r="H113" s="61">
        <f>r_0132_01_8+r_0132_02_8-r_0132_03_8</f>
        <v>0</v>
      </c>
      <c r="I113" s="62">
        <f>r_0132_01_9+r_0132_02_9-r_0132_03_9</f>
        <v>0</v>
      </c>
      <c r="J113" s="63"/>
    </row>
    <row r="114" spans="1:10" x14ac:dyDescent="0.25">
      <c r="A114" s="72" t="s">
        <v>14</v>
      </c>
      <c r="B114" s="63"/>
      <c r="C114" s="64" t="s">
        <v>46</v>
      </c>
      <c r="D114" s="61">
        <v>0</v>
      </c>
      <c r="E114" s="61">
        <v>0</v>
      </c>
      <c r="F114" s="62">
        <v>0</v>
      </c>
      <c r="G114" s="61">
        <v>0</v>
      </c>
      <c r="H114" s="61">
        <v>0</v>
      </c>
      <c r="I114" s="62">
        <v>0</v>
      </c>
      <c r="J114" s="63"/>
    </row>
    <row r="115" spans="1:10" x14ac:dyDescent="0.25">
      <c r="A115" s="72" t="s">
        <v>15</v>
      </c>
      <c r="B115" s="63"/>
      <c r="C115" s="64" t="s">
        <v>47</v>
      </c>
      <c r="D115" s="61">
        <v>0</v>
      </c>
      <c r="E115" s="61">
        <v>0</v>
      </c>
      <c r="F115" s="62">
        <v>0</v>
      </c>
      <c r="G115" s="61">
        <v>0</v>
      </c>
      <c r="H115" s="61">
        <v>0</v>
      </c>
      <c r="I115" s="62">
        <v>0</v>
      </c>
      <c r="J115" s="63"/>
    </row>
    <row r="116" spans="1:10" x14ac:dyDescent="0.25">
      <c r="A116" s="72" t="s">
        <v>16</v>
      </c>
      <c r="B116" s="63"/>
      <c r="C116" s="64" t="s">
        <v>48</v>
      </c>
      <c r="D116" s="61">
        <v>0</v>
      </c>
      <c r="E116" s="61">
        <v>0</v>
      </c>
      <c r="F116" s="62">
        <v>0</v>
      </c>
      <c r="G116" s="61">
        <v>0</v>
      </c>
      <c r="H116" s="61">
        <v>0</v>
      </c>
      <c r="I116" s="62">
        <v>0</v>
      </c>
      <c r="J116" s="63"/>
    </row>
    <row r="117" spans="1:10" ht="38.25" x14ac:dyDescent="0.25">
      <c r="A117" s="72" t="s">
        <v>37</v>
      </c>
      <c r="B117" s="63" t="s">
        <v>71</v>
      </c>
      <c r="C117" s="64"/>
      <c r="D117" s="61">
        <f>r_0133_01_4+r_0133_02_4-r_0133_03_4</f>
        <v>0</v>
      </c>
      <c r="E117" s="61">
        <f>r_0133_01_5+r_0133_02_5-r_0133_03_5</f>
        <v>0</v>
      </c>
      <c r="F117" s="62">
        <f>r_0133_01_6+r_0133_02_6-r_0133_03_6</f>
        <v>0</v>
      </c>
      <c r="G117" s="61">
        <f>r_0133_01_7+r_0133_02_7-r_0133_03_7</f>
        <v>0</v>
      </c>
      <c r="H117" s="61">
        <f>r_0133_01_8+r_0133_02_8-r_0133_03_8</f>
        <v>0</v>
      </c>
      <c r="I117" s="62">
        <f>r_0133_01_9+r_0133_02_9-r_0133_03_9</f>
        <v>0</v>
      </c>
      <c r="J117" s="63"/>
    </row>
    <row r="118" spans="1:10" x14ac:dyDescent="0.25">
      <c r="A118" s="72" t="s">
        <v>14</v>
      </c>
      <c r="B118" s="63"/>
      <c r="C118" s="64" t="s">
        <v>46</v>
      </c>
      <c r="D118" s="61">
        <v>0</v>
      </c>
      <c r="E118" s="61">
        <v>0</v>
      </c>
      <c r="F118" s="62">
        <v>0</v>
      </c>
      <c r="G118" s="61">
        <v>0</v>
      </c>
      <c r="H118" s="61">
        <v>0</v>
      </c>
      <c r="I118" s="62">
        <v>0</v>
      </c>
      <c r="J118" s="63"/>
    </row>
    <row r="119" spans="1:10" ht="38.25" x14ac:dyDescent="0.25">
      <c r="A119" s="72" t="s">
        <v>38</v>
      </c>
      <c r="B119" s="63"/>
      <c r="C119" s="78" t="s">
        <v>269</v>
      </c>
      <c r="D119" s="79" t="s">
        <v>139</v>
      </c>
      <c r="E119" s="79" t="s">
        <v>139</v>
      </c>
      <c r="F119" s="80" t="s">
        <v>139</v>
      </c>
      <c r="G119" s="79" t="s">
        <v>139</v>
      </c>
      <c r="H119" s="79" t="s">
        <v>139</v>
      </c>
      <c r="I119" s="80" t="s">
        <v>139</v>
      </c>
      <c r="J119" s="78" t="s">
        <v>139</v>
      </c>
    </row>
    <row r="120" spans="1:10" ht="38.25" x14ac:dyDescent="0.25">
      <c r="A120" s="72" t="s">
        <v>19</v>
      </c>
      <c r="B120" s="63"/>
      <c r="C120" s="64" t="s">
        <v>51</v>
      </c>
      <c r="D120" s="61">
        <v>0</v>
      </c>
      <c r="E120" s="61">
        <v>0</v>
      </c>
      <c r="F120" s="62">
        <v>0</v>
      </c>
      <c r="G120" s="61">
        <v>0</v>
      </c>
      <c r="H120" s="61">
        <v>0</v>
      </c>
      <c r="I120" s="62">
        <v>0</v>
      </c>
      <c r="J120" s="63"/>
    </row>
    <row r="121" spans="1:10" ht="38.25" x14ac:dyDescent="0.25">
      <c r="A121" s="72" t="s">
        <v>20</v>
      </c>
      <c r="B121" s="63"/>
      <c r="C121" s="64" t="s">
        <v>52</v>
      </c>
      <c r="D121" s="61">
        <v>0</v>
      </c>
      <c r="E121" s="61">
        <v>0</v>
      </c>
      <c r="F121" s="62">
        <v>0</v>
      </c>
      <c r="G121" s="61">
        <v>0</v>
      </c>
      <c r="H121" s="61">
        <v>0</v>
      </c>
      <c r="I121" s="62">
        <v>0</v>
      </c>
      <c r="J121" s="63"/>
    </row>
    <row r="122" spans="1:10" ht="38.25" x14ac:dyDescent="0.25">
      <c r="A122" s="72" t="s">
        <v>21</v>
      </c>
      <c r="B122" s="63"/>
      <c r="C122" s="64" t="s">
        <v>53</v>
      </c>
      <c r="D122" s="61">
        <v>0</v>
      </c>
      <c r="E122" s="61">
        <v>0</v>
      </c>
      <c r="F122" s="62">
        <v>0</v>
      </c>
      <c r="G122" s="61">
        <v>0</v>
      </c>
      <c r="H122" s="61">
        <v>0</v>
      </c>
      <c r="I122" s="62">
        <v>0</v>
      </c>
      <c r="J122" s="63"/>
    </row>
    <row r="123" spans="1:10" ht="38.25" x14ac:dyDescent="0.25">
      <c r="A123" s="72" t="s">
        <v>22</v>
      </c>
      <c r="B123" s="63"/>
      <c r="C123" s="64" t="s">
        <v>54</v>
      </c>
      <c r="D123" s="61">
        <v>0</v>
      </c>
      <c r="E123" s="61">
        <v>0</v>
      </c>
      <c r="F123" s="62">
        <v>0</v>
      </c>
      <c r="G123" s="61">
        <v>0</v>
      </c>
      <c r="H123" s="61">
        <v>0</v>
      </c>
      <c r="I123" s="62">
        <v>0</v>
      </c>
      <c r="J123" s="63"/>
    </row>
    <row r="124" spans="1:10" x14ac:dyDescent="0.25">
      <c r="A124" s="72" t="s">
        <v>15</v>
      </c>
      <c r="B124" s="63"/>
      <c r="C124" s="64" t="s">
        <v>47</v>
      </c>
      <c r="D124" s="61">
        <v>0</v>
      </c>
      <c r="E124" s="61">
        <v>0</v>
      </c>
      <c r="F124" s="62">
        <v>0</v>
      </c>
      <c r="G124" s="61">
        <v>0</v>
      </c>
      <c r="H124" s="61">
        <v>0</v>
      </c>
      <c r="I124" s="62">
        <v>0</v>
      </c>
      <c r="J124" s="63"/>
    </row>
    <row r="125" spans="1:10" ht="38.25" x14ac:dyDescent="0.25">
      <c r="A125" s="72" t="s">
        <v>38</v>
      </c>
      <c r="B125" s="63"/>
      <c r="C125" s="64" t="s">
        <v>270</v>
      </c>
      <c r="D125" s="75" t="s">
        <v>139</v>
      </c>
      <c r="E125" s="75" t="s">
        <v>139</v>
      </c>
      <c r="F125" s="76" t="s">
        <v>139</v>
      </c>
      <c r="G125" s="75" t="s">
        <v>139</v>
      </c>
      <c r="H125" s="75" t="s">
        <v>139</v>
      </c>
      <c r="I125" s="76" t="s">
        <v>139</v>
      </c>
      <c r="J125" s="64" t="s">
        <v>139</v>
      </c>
    </row>
    <row r="126" spans="1:10" ht="38.25" x14ac:dyDescent="0.25">
      <c r="A126" s="72" t="s">
        <v>19</v>
      </c>
      <c r="B126" s="63"/>
      <c r="C126" s="64" t="s">
        <v>55</v>
      </c>
      <c r="D126" s="61">
        <v>0</v>
      </c>
      <c r="E126" s="61">
        <v>0</v>
      </c>
      <c r="F126" s="62">
        <v>0</v>
      </c>
      <c r="G126" s="61">
        <v>0</v>
      </c>
      <c r="H126" s="61">
        <v>0</v>
      </c>
      <c r="I126" s="62">
        <v>0</v>
      </c>
      <c r="J126" s="63"/>
    </row>
    <row r="127" spans="1:10" ht="38.25" x14ac:dyDescent="0.25">
      <c r="A127" s="72" t="s">
        <v>20</v>
      </c>
      <c r="B127" s="63"/>
      <c r="C127" s="64" t="s">
        <v>56</v>
      </c>
      <c r="D127" s="61">
        <v>0</v>
      </c>
      <c r="E127" s="61">
        <v>0</v>
      </c>
      <c r="F127" s="62">
        <v>0</v>
      </c>
      <c r="G127" s="61">
        <v>0</v>
      </c>
      <c r="H127" s="61">
        <v>0</v>
      </c>
      <c r="I127" s="62">
        <v>0</v>
      </c>
      <c r="J127" s="63"/>
    </row>
    <row r="128" spans="1:10" ht="38.25" x14ac:dyDescent="0.25">
      <c r="A128" s="72" t="s">
        <v>21</v>
      </c>
      <c r="B128" s="63"/>
      <c r="C128" s="64" t="s">
        <v>57</v>
      </c>
      <c r="D128" s="61">
        <v>0</v>
      </c>
      <c r="E128" s="61">
        <v>0</v>
      </c>
      <c r="F128" s="62">
        <v>0</v>
      </c>
      <c r="G128" s="61">
        <v>0</v>
      </c>
      <c r="H128" s="61">
        <v>0</v>
      </c>
      <c r="I128" s="62">
        <v>0</v>
      </c>
      <c r="J128" s="63"/>
    </row>
    <row r="129" spans="1:10" ht="38.25" x14ac:dyDescent="0.25">
      <c r="A129" s="72" t="s">
        <v>22</v>
      </c>
      <c r="B129" s="63"/>
      <c r="C129" s="64" t="s">
        <v>58</v>
      </c>
      <c r="D129" s="61">
        <v>0</v>
      </c>
      <c r="E129" s="61">
        <v>0</v>
      </c>
      <c r="F129" s="62">
        <v>0</v>
      </c>
      <c r="G129" s="61">
        <v>0</v>
      </c>
      <c r="H129" s="61">
        <v>0</v>
      </c>
      <c r="I129" s="62">
        <v>0</v>
      </c>
      <c r="J129" s="63"/>
    </row>
    <row r="130" spans="1:10" x14ac:dyDescent="0.25">
      <c r="A130" s="72" t="s">
        <v>16</v>
      </c>
      <c r="B130" s="63"/>
      <c r="C130" s="64" t="s">
        <v>48</v>
      </c>
      <c r="D130" s="61">
        <v>0</v>
      </c>
      <c r="E130" s="61">
        <v>0</v>
      </c>
      <c r="F130" s="62">
        <v>0</v>
      </c>
      <c r="G130" s="61">
        <v>0</v>
      </c>
      <c r="H130" s="61">
        <v>0</v>
      </c>
      <c r="I130" s="62">
        <v>0</v>
      </c>
      <c r="J130" s="63"/>
    </row>
    <row r="131" spans="1:10" ht="25.5" x14ac:dyDescent="0.25">
      <c r="A131" s="72" t="s">
        <v>39</v>
      </c>
      <c r="B131" s="63" t="s">
        <v>72</v>
      </c>
      <c r="C131" s="64"/>
      <c r="D131" s="61">
        <f>r_0134_01_4+r_0134_02_4-r_0134_03_4</f>
        <v>0</v>
      </c>
      <c r="E131" s="61">
        <f>r_0134_01_5+r_0134_02_5-r_0134_03_5</f>
        <v>0</v>
      </c>
      <c r="F131" s="62">
        <f>r_0134_01_6+r_0134_02_6-r_0134_03_6</f>
        <v>0</v>
      </c>
      <c r="G131" s="61">
        <f>r_0134_01_7+r_0134_02_7-r_0134_03_7</f>
        <v>0</v>
      </c>
      <c r="H131" s="61">
        <f>r_0134_01_8+r_0134_02_8-r_0134_03_8</f>
        <v>0</v>
      </c>
      <c r="I131" s="62">
        <f>r_0134_01_9+r_0134_02_9-r_0134_03_9</f>
        <v>0</v>
      </c>
      <c r="J131" s="63"/>
    </row>
    <row r="132" spans="1:10" x14ac:dyDescent="0.25">
      <c r="A132" s="72" t="s">
        <v>14</v>
      </c>
      <c r="B132" s="63"/>
      <c r="C132" s="64" t="s">
        <v>46</v>
      </c>
      <c r="D132" s="61">
        <v>0</v>
      </c>
      <c r="E132" s="61">
        <v>0</v>
      </c>
      <c r="F132" s="62">
        <v>0</v>
      </c>
      <c r="G132" s="61">
        <v>0</v>
      </c>
      <c r="H132" s="61">
        <v>0</v>
      </c>
      <c r="I132" s="62">
        <v>0</v>
      </c>
      <c r="J132" s="63"/>
    </row>
    <row r="133" spans="1:10" x14ac:dyDescent="0.25">
      <c r="A133" s="72" t="s">
        <v>15</v>
      </c>
      <c r="B133" s="63"/>
      <c r="C133" s="64" t="s">
        <v>47</v>
      </c>
      <c r="D133" s="61">
        <v>0</v>
      </c>
      <c r="E133" s="61">
        <v>0</v>
      </c>
      <c r="F133" s="62">
        <v>0</v>
      </c>
      <c r="G133" s="61">
        <v>0</v>
      </c>
      <c r="H133" s="61">
        <v>0</v>
      </c>
      <c r="I133" s="62">
        <v>0</v>
      </c>
      <c r="J133" s="63"/>
    </row>
    <row r="134" spans="1:10" x14ac:dyDescent="0.25">
      <c r="A134" s="72" t="s">
        <v>16</v>
      </c>
      <c r="B134" s="63"/>
      <c r="C134" s="64" t="s">
        <v>48</v>
      </c>
      <c r="D134" s="61">
        <v>0</v>
      </c>
      <c r="E134" s="61">
        <v>0</v>
      </c>
      <c r="F134" s="62">
        <v>0</v>
      </c>
      <c r="G134" s="61">
        <v>0</v>
      </c>
      <c r="H134" s="61">
        <v>0</v>
      </c>
      <c r="I134" s="62">
        <v>0</v>
      </c>
      <c r="J134" s="63"/>
    </row>
    <row r="135" spans="1:10" ht="38.25" x14ac:dyDescent="0.25">
      <c r="A135" s="72" t="s">
        <v>115</v>
      </c>
      <c r="B135" s="63" t="s">
        <v>73</v>
      </c>
      <c r="C135" s="64"/>
      <c r="D135" s="65">
        <f>r_014_01_4+r_014_02_4-r_014_03_4</f>
        <v>0</v>
      </c>
      <c r="E135" s="65">
        <f>r_014_01_5+r_014_02_5-r_014_03_5</f>
        <v>0</v>
      </c>
      <c r="F135" s="66">
        <f>r_014_01_6+r_014_02_6-r_014_03_6</f>
        <v>0</v>
      </c>
      <c r="G135" s="65">
        <f>r_014_01_7+r_014_02_7-r_014_03_7</f>
        <v>0</v>
      </c>
      <c r="H135" s="65">
        <f>r_014_01_8+r_014_02_8-r_014_03_8</f>
        <v>0</v>
      </c>
      <c r="I135" s="66">
        <f>r_014_01_9+r_014_02_9-r_014_03_9</f>
        <v>0</v>
      </c>
      <c r="J135" s="63"/>
    </row>
    <row r="136" spans="1:10" x14ac:dyDescent="0.25">
      <c r="A136" s="72" t="s">
        <v>14</v>
      </c>
      <c r="B136" s="63"/>
      <c r="C136" s="64" t="s">
        <v>46</v>
      </c>
      <c r="D136" s="61">
        <v>0</v>
      </c>
      <c r="E136" s="61">
        <v>0</v>
      </c>
      <c r="F136" s="62">
        <v>0</v>
      </c>
      <c r="G136" s="61">
        <v>0</v>
      </c>
      <c r="H136" s="61">
        <v>0</v>
      </c>
      <c r="I136" s="62">
        <v>0</v>
      </c>
      <c r="J136" s="63"/>
    </row>
    <row r="137" spans="1:10" ht="51" x14ac:dyDescent="0.25">
      <c r="A137" s="72" t="s">
        <v>40</v>
      </c>
      <c r="B137" s="63"/>
      <c r="C137" s="78" t="s">
        <v>269</v>
      </c>
      <c r="D137" s="79" t="s">
        <v>139</v>
      </c>
      <c r="E137" s="79" t="s">
        <v>139</v>
      </c>
      <c r="F137" s="80" t="s">
        <v>139</v>
      </c>
      <c r="G137" s="79" t="s">
        <v>139</v>
      </c>
      <c r="H137" s="79" t="s">
        <v>139</v>
      </c>
      <c r="I137" s="80" t="s">
        <v>139</v>
      </c>
      <c r="J137" s="78" t="s">
        <v>139</v>
      </c>
    </row>
    <row r="138" spans="1:10" ht="38.25" x14ac:dyDescent="0.25">
      <c r="A138" s="72" t="s">
        <v>19</v>
      </c>
      <c r="B138" s="63"/>
      <c r="C138" s="64" t="s">
        <v>51</v>
      </c>
      <c r="D138" s="61">
        <v>0</v>
      </c>
      <c r="E138" s="61">
        <v>0</v>
      </c>
      <c r="F138" s="62">
        <v>0</v>
      </c>
      <c r="G138" s="61">
        <v>0</v>
      </c>
      <c r="H138" s="61">
        <v>0</v>
      </c>
      <c r="I138" s="62">
        <v>0</v>
      </c>
      <c r="J138" s="63"/>
    </row>
    <row r="139" spans="1:10" ht="38.25" x14ac:dyDescent="0.25">
      <c r="A139" s="72" t="s">
        <v>20</v>
      </c>
      <c r="B139" s="63"/>
      <c r="C139" s="64" t="s">
        <v>52</v>
      </c>
      <c r="D139" s="61">
        <v>0</v>
      </c>
      <c r="E139" s="61">
        <v>0</v>
      </c>
      <c r="F139" s="62">
        <v>0</v>
      </c>
      <c r="G139" s="61">
        <v>0</v>
      </c>
      <c r="H139" s="61">
        <v>0</v>
      </c>
      <c r="I139" s="62">
        <v>0</v>
      </c>
      <c r="J139" s="63"/>
    </row>
    <row r="140" spans="1:10" ht="38.25" x14ac:dyDescent="0.25">
      <c r="A140" s="72" t="s">
        <v>21</v>
      </c>
      <c r="B140" s="63"/>
      <c r="C140" s="64" t="s">
        <v>53</v>
      </c>
      <c r="D140" s="61">
        <v>0</v>
      </c>
      <c r="E140" s="61">
        <v>0</v>
      </c>
      <c r="F140" s="62">
        <v>0</v>
      </c>
      <c r="G140" s="61">
        <v>0</v>
      </c>
      <c r="H140" s="61">
        <v>0</v>
      </c>
      <c r="I140" s="62">
        <v>0</v>
      </c>
      <c r="J140" s="63"/>
    </row>
    <row r="141" spans="1:10" ht="38.25" x14ac:dyDescent="0.25">
      <c r="A141" s="72" t="s">
        <v>22</v>
      </c>
      <c r="B141" s="63"/>
      <c r="C141" s="64" t="s">
        <v>54</v>
      </c>
      <c r="D141" s="61">
        <v>0</v>
      </c>
      <c r="E141" s="61">
        <v>0</v>
      </c>
      <c r="F141" s="62">
        <v>0</v>
      </c>
      <c r="G141" s="61">
        <v>0</v>
      </c>
      <c r="H141" s="61">
        <v>0</v>
      </c>
      <c r="I141" s="62">
        <v>0</v>
      </c>
      <c r="J141" s="63"/>
    </row>
    <row r="142" spans="1:10" x14ac:dyDescent="0.25">
      <c r="A142" s="72" t="s">
        <v>15</v>
      </c>
      <c r="B142" s="63"/>
      <c r="C142" s="64" t="s">
        <v>47</v>
      </c>
      <c r="D142" s="61">
        <v>0</v>
      </c>
      <c r="E142" s="61">
        <v>0</v>
      </c>
      <c r="F142" s="62">
        <v>0</v>
      </c>
      <c r="G142" s="61">
        <v>0</v>
      </c>
      <c r="H142" s="61">
        <v>0</v>
      </c>
      <c r="I142" s="62">
        <v>0</v>
      </c>
      <c r="J142" s="63"/>
    </row>
    <row r="143" spans="1:10" ht="51" x14ac:dyDescent="0.25">
      <c r="A143" s="72" t="s">
        <v>40</v>
      </c>
      <c r="B143" s="63"/>
      <c r="C143" s="64" t="s">
        <v>270</v>
      </c>
      <c r="D143" s="75" t="s">
        <v>139</v>
      </c>
      <c r="E143" s="75" t="s">
        <v>139</v>
      </c>
      <c r="F143" s="76" t="s">
        <v>139</v>
      </c>
      <c r="G143" s="75" t="s">
        <v>139</v>
      </c>
      <c r="H143" s="75" t="s">
        <v>139</v>
      </c>
      <c r="I143" s="76" t="s">
        <v>139</v>
      </c>
      <c r="J143" s="64" t="s">
        <v>139</v>
      </c>
    </row>
    <row r="144" spans="1:10" ht="38.25" x14ac:dyDescent="0.25">
      <c r="A144" s="72" t="s">
        <v>19</v>
      </c>
      <c r="B144" s="63"/>
      <c r="C144" s="64" t="s">
        <v>55</v>
      </c>
      <c r="D144" s="61">
        <v>0</v>
      </c>
      <c r="E144" s="61">
        <v>0</v>
      </c>
      <c r="F144" s="62">
        <v>0</v>
      </c>
      <c r="G144" s="61">
        <v>0</v>
      </c>
      <c r="H144" s="61">
        <v>0</v>
      </c>
      <c r="I144" s="62">
        <v>0</v>
      </c>
      <c r="J144" s="63"/>
    </row>
    <row r="145" spans="1:10" ht="38.25" x14ac:dyDescent="0.25">
      <c r="A145" s="72" t="s">
        <v>20</v>
      </c>
      <c r="B145" s="63"/>
      <c r="C145" s="64" t="s">
        <v>56</v>
      </c>
      <c r="D145" s="61">
        <v>0</v>
      </c>
      <c r="E145" s="61">
        <v>0</v>
      </c>
      <c r="F145" s="62">
        <v>0</v>
      </c>
      <c r="G145" s="61">
        <v>0</v>
      </c>
      <c r="H145" s="61">
        <v>0</v>
      </c>
      <c r="I145" s="62">
        <v>0</v>
      </c>
      <c r="J145" s="63"/>
    </row>
    <row r="146" spans="1:10" ht="38.25" x14ac:dyDescent="0.25">
      <c r="A146" s="72" t="s">
        <v>21</v>
      </c>
      <c r="B146" s="63"/>
      <c r="C146" s="64" t="s">
        <v>57</v>
      </c>
      <c r="D146" s="61">
        <v>0</v>
      </c>
      <c r="E146" s="61">
        <v>0</v>
      </c>
      <c r="F146" s="62">
        <v>0</v>
      </c>
      <c r="G146" s="61">
        <v>0</v>
      </c>
      <c r="H146" s="61">
        <v>0</v>
      </c>
      <c r="I146" s="62">
        <v>0</v>
      </c>
      <c r="J146" s="63"/>
    </row>
    <row r="147" spans="1:10" ht="38.25" x14ac:dyDescent="0.25">
      <c r="A147" s="72" t="s">
        <v>22</v>
      </c>
      <c r="B147" s="63"/>
      <c r="C147" s="64" t="s">
        <v>58</v>
      </c>
      <c r="D147" s="61">
        <v>0</v>
      </c>
      <c r="E147" s="61">
        <v>0</v>
      </c>
      <c r="F147" s="62">
        <v>0</v>
      </c>
      <c r="G147" s="61">
        <v>0</v>
      </c>
      <c r="H147" s="61">
        <v>0</v>
      </c>
      <c r="I147" s="62">
        <v>0</v>
      </c>
      <c r="J147" s="63"/>
    </row>
    <row r="148" spans="1:10" x14ac:dyDescent="0.25">
      <c r="A148" s="72" t="s">
        <v>16</v>
      </c>
      <c r="B148" s="63"/>
      <c r="C148" s="64" t="s">
        <v>48</v>
      </c>
      <c r="D148" s="61">
        <v>0</v>
      </c>
      <c r="E148" s="61">
        <v>0</v>
      </c>
      <c r="F148" s="62">
        <v>0</v>
      </c>
      <c r="G148" s="61">
        <v>0</v>
      </c>
      <c r="H148" s="61">
        <v>0</v>
      </c>
      <c r="I148" s="62">
        <v>0</v>
      </c>
      <c r="J148" s="63"/>
    </row>
    <row r="149" spans="1:10" ht="38.25" x14ac:dyDescent="0.25">
      <c r="A149" s="72" t="s">
        <v>41</v>
      </c>
      <c r="B149" s="63" t="s">
        <v>74</v>
      </c>
      <c r="C149" s="64"/>
      <c r="D149" s="65">
        <f>r_015_01_4+r_015_02_4-r_015_03_4</f>
        <v>0</v>
      </c>
      <c r="E149" s="65">
        <f>r_015_01_5+r_015_02_5-r_015_03_5</f>
        <v>0</v>
      </c>
      <c r="F149" s="66">
        <f>r_015_01_6+r_015_02_6-r_015_03_6</f>
        <v>0</v>
      </c>
      <c r="G149" s="65">
        <f>r_015_01_7+r_015_02_7-r_015_03_7</f>
        <v>0</v>
      </c>
      <c r="H149" s="65">
        <f>r_015_01_8+r_015_02_8-r_015_03_8</f>
        <v>0</v>
      </c>
      <c r="I149" s="66">
        <f>r_015_01_9+r_015_02_9-r_015_03_9</f>
        <v>0</v>
      </c>
      <c r="J149" s="63"/>
    </row>
    <row r="150" spans="1:10" x14ac:dyDescent="0.25">
      <c r="A150" s="72" t="s">
        <v>14</v>
      </c>
      <c r="B150" s="63"/>
      <c r="C150" s="64" t="s">
        <v>46</v>
      </c>
      <c r="D150" s="61">
        <v>0</v>
      </c>
      <c r="E150" s="61">
        <v>0</v>
      </c>
      <c r="F150" s="62">
        <v>0</v>
      </c>
      <c r="G150" s="61">
        <v>0</v>
      </c>
      <c r="H150" s="61">
        <v>0</v>
      </c>
      <c r="I150" s="62">
        <v>0</v>
      </c>
      <c r="J150" s="63"/>
    </row>
    <row r="151" spans="1:10" ht="63.75" x14ac:dyDescent="0.25">
      <c r="A151" s="72" t="s">
        <v>42</v>
      </c>
      <c r="B151" s="63"/>
      <c r="C151" s="64" t="s">
        <v>269</v>
      </c>
      <c r="D151" s="75" t="s">
        <v>139</v>
      </c>
      <c r="E151" s="75" t="s">
        <v>139</v>
      </c>
      <c r="F151" s="76" t="s">
        <v>139</v>
      </c>
      <c r="G151" s="75" t="s">
        <v>139</v>
      </c>
      <c r="H151" s="75" t="s">
        <v>139</v>
      </c>
      <c r="I151" s="76" t="s">
        <v>139</v>
      </c>
      <c r="J151" s="64" t="s">
        <v>139</v>
      </c>
    </row>
    <row r="152" spans="1:10" ht="38.25" x14ac:dyDescent="0.25">
      <c r="A152" s="72" t="s">
        <v>19</v>
      </c>
      <c r="B152" s="63"/>
      <c r="C152" s="64" t="s">
        <v>51</v>
      </c>
      <c r="D152" s="61">
        <v>0</v>
      </c>
      <c r="E152" s="61">
        <v>0</v>
      </c>
      <c r="F152" s="62">
        <v>0</v>
      </c>
      <c r="G152" s="61">
        <v>0</v>
      </c>
      <c r="H152" s="61">
        <v>0</v>
      </c>
      <c r="I152" s="62">
        <v>0</v>
      </c>
      <c r="J152" s="63"/>
    </row>
    <row r="153" spans="1:10" ht="38.25" x14ac:dyDescent="0.25">
      <c r="A153" s="72" t="s">
        <v>20</v>
      </c>
      <c r="B153" s="63"/>
      <c r="C153" s="64" t="s">
        <v>52</v>
      </c>
      <c r="D153" s="61">
        <v>0</v>
      </c>
      <c r="E153" s="61">
        <v>0</v>
      </c>
      <c r="F153" s="62">
        <v>0</v>
      </c>
      <c r="G153" s="61">
        <v>0</v>
      </c>
      <c r="H153" s="61">
        <v>0</v>
      </c>
      <c r="I153" s="62">
        <v>0</v>
      </c>
      <c r="J153" s="63"/>
    </row>
    <row r="154" spans="1:10" ht="38.25" x14ac:dyDescent="0.25">
      <c r="A154" s="72" t="s">
        <v>21</v>
      </c>
      <c r="B154" s="63"/>
      <c r="C154" s="64" t="s">
        <v>53</v>
      </c>
      <c r="D154" s="61">
        <v>0</v>
      </c>
      <c r="E154" s="61">
        <v>0</v>
      </c>
      <c r="F154" s="62">
        <v>0</v>
      </c>
      <c r="G154" s="61">
        <v>0</v>
      </c>
      <c r="H154" s="61">
        <v>0</v>
      </c>
      <c r="I154" s="62">
        <v>0</v>
      </c>
      <c r="J154" s="63"/>
    </row>
    <row r="155" spans="1:10" ht="38.25" x14ac:dyDescent="0.25">
      <c r="A155" s="72" t="s">
        <v>22</v>
      </c>
      <c r="B155" s="63"/>
      <c r="C155" s="64" t="s">
        <v>54</v>
      </c>
      <c r="D155" s="61">
        <v>0</v>
      </c>
      <c r="E155" s="61">
        <v>0</v>
      </c>
      <c r="F155" s="62">
        <v>0</v>
      </c>
      <c r="G155" s="61">
        <v>0</v>
      </c>
      <c r="H155" s="61">
        <v>0</v>
      </c>
      <c r="I155" s="62">
        <v>0</v>
      </c>
      <c r="J155" s="63"/>
    </row>
    <row r="156" spans="1:10" x14ac:dyDescent="0.25">
      <c r="A156" s="72" t="s">
        <v>15</v>
      </c>
      <c r="B156" s="63"/>
      <c r="C156" s="64" t="s">
        <v>47</v>
      </c>
      <c r="D156" s="61">
        <v>0</v>
      </c>
      <c r="E156" s="61">
        <v>0</v>
      </c>
      <c r="F156" s="62">
        <v>0</v>
      </c>
      <c r="G156" s="61">
        <v>0</v>
      </c>
      <c r="H156" s="61">
        <v>0</v>
      </c>
      <c r="I156" s="62">
        <v>0</v>
      </c>
      <c r="J156" s="63"/>
    </row>
    <row r="157" spans="1:10" ht="63.75" x14ac:dyDescent="0.25">
      <c r="A157" s="72" t="s">
        <v>42</v>
      </c>
      <c r="B157" s="63"/>
      <c r="C157" s="64" t="s">
        <v>270</v>
      </c>
      <c r="D157" s="75" t="s">
        <v>139</v>
      </c>
      <c r="E157" s="75" t="s">
        <v>139</v>
      </c>
      <c r="F157" s="76" t="s">
        <v>139</v>
      </c>
      <c r="G157" s="75" t="s">
        <v>139</v>
      </c>
      <c r="H157" s="75" t="s">
        <v>139</v>
      </c>
      <c r="I157" s="76" t="s">
        <v>139</v>
      </c>
      <c r="J157" s="64" t="s">
        <v>139</v>
      </c>
    </row>
    <row r="158" spans="1:10" ht="38.25" x14ac:dyDescent="0.25">
      <c r="A158" s="72" t="s">
        <v>19</v>
      </c>
      <c r="B158" s="63"/>
      <c r="C158" s="64" t="s">
        <v>55</v>
      </c>
      <c r="D158" s="61">
        <v>0</v>
      </c>
      <c r="E158" s="61">
        <v>0</v>
      </c>
      <c r="F158" s="62">
        <v>0</v>
      </c>
      <c r="G158" s="61">
        <v>0</v>
      </c>
      <c r="H158" s="61">
        <v>0</v>
      </c>
      <c r="I158" s="62">
        <v>0</v>
      </c>
      <c r="J158" s="63"/>
    </row>
    <row r="159" spans="1:10" ht="38.25" x14ac:dyDescent="0.25">
      <c r="A159" s="72" t="s">
        <v>20</v>
      </c>
      <c r="B159" s="63"/>
      <c r="C159" s="64" t="s">
        <v>56</v>
      </c>
      <c r="D159" s="61">
        <v>0</v>
      </c>
      <c r="E159" s="61">
        <v>0</v>
      </c>
      <c r="F159" s="62">
        <v>0</v>
      </c>
      <c r="G159" s="61">
        <v>0</v>
      </c>
      <c r="H159" s="61">
        <v>0</v>
      </c>
      <c r="I159" s="62">
        <v>0</v>
      </c>
      <c r="J159" s="63"/>
    </row>
    <row r="160" spans="1:10" ht="38.25" x14ac:dyDescent="0.25">
      <c r="A160" s="72" t="s">
        <v>21</v>
      </c>
      <c r="B160" s="63"/>
      <c r="C160" s="64" t="s">
        <v>57</v>
      </c>
      <c r="D160" s="61">
        <v>0</v>
      </c>
      <c r="E160" s="61">
        <v>0</v>
      </c>
      <c r="F160" s="62">
        <v>0</v>
      </c>
      <c r="G160" s="61">
        <v>0</v>
      </c>
      <c r="H160" s="61">
        <v>0</v>
      </c>
      <c r="I160" s="62">
        <v>0</v>
      </c>
      <c r="J160" s="63"/>
    </row>
    <row r="161" spans="1:10" ht="38.25" x14ac:dyDescent="0.25">
      <c r="A161" s="72" t="s">
        <v>22</v>
      </c>
      <c r="B161" s="63"/>
      <c r="C161" s="64" t="s">
        <v>58</v>
      </c>
      <c r="D161" s="61">
        <v>0</v>
      </c>
      <c r="E161" s="61">
        <v>0</v>
      </c>
      <c r="F161" s="62">
        <v>0</v>
      </c>
      <c r="G161" s="61">
        <v>0</v>
      </c>
      <c r="H161" s="61">
        <v>0</v>
      </c>
      <c r="I161" s="62">
        <v>0</v>
      </c>
      <c r="J161" s="63"/>
    </row>
    <row r="162" spans="1:10" x14ac:dyDescent="0.25">
      <c r="A162" s="72" t="s">
        <v>16</v>
      </c>
      <c r="B162" s="63"/>
      <c r="C162" s="64" t="s">
        <v>48</v>
      </c>
      <c r="D162" s="61">
        <v>0</v>
      </c>
      <c r="E162" s="61">
        <v>0</v>
      </c>
      <c r="F162" s="62">
        <v>0</v>
      </c>
      <c r="G162" s="61">
        <v>0</v>
      </c>
      <c r="H162" s="61">
        <v>0</v>
      </c>
      <c r="I162" s="62">
        <v>0</v>
      </c>
      <c r="J162" s="63"/>
    </row>
    <row r="163" spans="1:10" ht="25.5" x14ac:dyDescent="0.25">
      <c r="A163" s="72" t="s">
        <v>75</v>
      </c>
      <c r="B163" s="63" t="s">
        <v>76</v>
      </c>
      <c r="C163" s="64"/>
      <c r="D163" s="65">
        <f>r_016_01_4+r_016_02_4-r_016_03_4</f>
        <v>0</v>
      </c>
      <c r="E163" s="65">
        <f>r_016_01_5+r_016_02_5-r_016_03_5</f>
        <v>0</v>
      </c>
      <c r="F163" s="66">
        <f>r_016_01_6+r_016_02_6-r_016_03_6</f>
        <v>0</v>
      </c>
      <c r="G163" s="65">
        <f>r_016_01_7+r_016_02_7-r_016_03_7</f>
        <v>0</v>
      </c>
      <c r="H163" s="65">
        <f>r_016_01_8+r_016_02_8-r_016_03_8</f>
        <v>0</v>
      </c>
      <c r="I163" s="66">
        <f>r_016_01_9+r_016_02_9-r_016_03_9</f>
        <v>0</v>
      </c>
      <c r="J163" s="63"/>
    </row>
    <row r="164" spans="1:10" x14ac:dyDescent="0.25">
      <c r="A164" s="72" t="s">
        <v>14</v>
      </c>
      <c r="B164" s="63"/>
      <c r="C164" s="64" t="s">
        <v>46</v>
      </c>
      <c r="D164" s="61">
        <v>0</v>
      </c>
      <c r="E164" s="61">
        <v>0</v>
      </c>
      <c r="F164" s="62">
        <v>0</v>
      </c>
      <c r="G164" s="61">
        <v>0</v>
      </c>
      <c r="H164" s="61">
        <v>0</v>
      </c>
      <c r="I164" s="62">
        <v>0</v>
      </c>
      <c r="J164" s="63"/>
    </row>
    <row r="165" spans="1:10" ht="51" x14ac:dyDescent="0.25">
      <c r="A165" s="72" t="s">
        <v>43</v>
      </c>
      <c r="B165" s="63"/>
      <c r="C165" s="78" t="s">
        <v>269</v>
      </c>
      <c r="D165" s="79" t="s">
        <v>139</v>
      </c>
      <c r="E165" s="79" t="s">
        <v>139</v>
      </c>
      <c r="F165" s="80" t="s">
        <v>139</v>
      </c>
      <c r="G165" s="79" t="s">
        <v>139</v>
      </c>
      <c r="H165" s="79" t="s">
        <v>139</v>
      </c>
      <c r="I165" s="80" t="s">
        <v>139</v>
      </c>
      <c r="J165" s="78" t="s">
        <v>139</v>
      </c>
    </row>
    <row r="166" spans="1:10" ht="38.25" x14ac:dyDescent="0.25">
      <c r="A166" s="72" t="s">
        <v>19</v>
      </c>
      <c r="B166" s="63"/>
      <c r="C166" s="64" t="s">
        <v>51</v>
      </c>
      <c r="D166" s="61">
        <v>0</v>
      </c>
      <c r="E166" s="61">
        <v>0</v>
      </c>
      <c r="F166" s="62">
        <v>0</v>
      </c>
      <c r="G166" s="61">
        <v>0</v>
      </c>
      <c r="H166" s="61">
        <v>0</v>
      </c>
      <c r="I166" s="62">
        <v>0</v>
      </c>
      <c r="J166" s="63"/>
    </row>
    <row r="167" spans="1:10" ht="38.25" x14ac:dyDescent="0.25">
      <c r="A167" s="72" t="s">
        <v>20</v>
      </c>
      <c r="B167" s="63"/>
      <c r="C167" s="64" t="s">
        <v>52</v>
      </c>
      <c r="D167" s="61">
        <v>0</v>
      </c>
      <c r="E167" s="61">
        <v>0</v>
      </c>
      <c r="F167" s="62">
        <v>0</v>
      </c>
      <c r="G167" s="61">
        <v>0</v>
      </c>
      <c r="H167" s="61">
        <v>0</v>
      </c>
      <c r="I167" s="62">
        <v>0</v>
      </c>
      <c r="J167" s="63"/>
    </row>
    <row r="168" spans="1:10" ht="38.25" x14ac:dyDescent="0.25">
      <c r="A168" s="72" t="s">
        <v>21</v>
      </c>
      <c r="B168" s="63"/>
      <c r="C168" s="64" t="s">
        <v>53</v>
      </c>
      <c r="D168" s="61">
        <v>0</v>
      </c>
      <c r="E168" s="61">
        <v>0</v>
      </c>
      <c r="F168" s="62">
        <v>0</v>
      </c>
      <c r="G168" s="61">
        <v>0</v>
      </c>
      <c r="H168" s="61">
        <v>0</v>
      </c>
      <c r="I168" s="62">
        <v>0</v>
      </c>
      <c r="J168" s="63"/>
    </row>
    <row r="169" spans="1:10" ht="38.25" x14ac:dyDescent="0.25">
      <c r="A169" s="72" t="s">
        <v>22</v>
      </c>
      <c r="B169" s="63"/>
      <c r="C169" s="64" t="s">
        <v>54</v>
      </c>
      <c r="D169" s="61">
        <v>0</v>
      </c>
      <c r="E169" s="61">
        <v>0</v>
      </c>
      <c r="F169" s="62">
        <v>0</v>
      </c>
      <c r="G169" s="61">
        <v>0</v>
      </c>
      <c r="H169" s="61">
        <v>0</v>
      </c>
      <c r="I169" s="62">
        <v>0</v>
      </c>
      <c r="J169" s="63"/>
    </row>
    <row r="170" spans="1:10" x14ac:dyDescent="0.25">
      <c r="A170" s="72" t="s">
        <v>15</v>
      </c>
      <c r="B170" s="63"/>
      <c r="C170" s="64" t="s">
        <v>47</v>
      </c>
      <c r="D170" s="61">
        <v>0</v>
      </c>
      <c r="E170" s="61">
        <v>0</v>
      </c>
      <c r="F170" s="62">
        <v>0</v>
      </c>
      <c r="G170" s="61">
        <v>0</v>
      </c>
      <c r="H170" s="61">
        <v>0</v>
      </c>
      <c r="I170" s="62">
        <v>0</v>
      </c>
      <c r="J170" s="63"/>
    </row>
    <row r="171" spans="1:10" ht="51" x14ac:dyDescent="0.25">
      <c r="A171" s="72" t="s">
        <v>43</v>
      </c>
      <c r="B171" s="63"/>
      <c r="C171" s="64" t="s">
        <v>270</v>
      </c>
      <c r="D171" s="75" t="s">
        <v>139</v>
      </c>
      <c r="E171" s="75" t="s">
        <v>139</v>
      </c>
      <c r="F171" s="76" t="s">
        <v>139</v>
      </c>
      <c r="G171" s="75" t="s">
        <v>139</v>
      </c>
      <c r="H171" s="75" t="s">
        <v>139</v>
      </c>
      <c r="I171" s="76" t="s">
        <v>139</v>
      </c>
      <c r="J171" s="64" t="s">
        <v>139</v>
      </c>
    </row>
    <row r="172" spans="1:10" ht="38.25" x14ac:dyDescent="0.25">
      <c r="A172" s="72" t="s">
        <v>19</v>
      </c>
      <c r="B172" s="63"/>
      <c r="C172" s="64" t="s">
        <v>55</v>
      </c>
      <c r="D172" s="61">
        <v>0</v>
      </c>
      <c r="E172" s="61">
        <v>0</v>
      </c>
      <c r="F172" s="62">
        <v>0</v>
      </c>
      <c r="G172" s="61">
        <v>0</v>
      </c>
      <c r="H172" s="61">
        <v>0</v>
      </c>
      <c r="I172" s="62">
        <v>0</v>
      </c>
      <c r="J172" s="63"/>
    </row>
    <row r="173" spans="1:10" ht="38.25" x14ac:dyDescent="0.25">
      <c r="A173" s="72" t="s">
        <v>20</v>
      </c>
      <c r="B173" s="63"/>
      <c r="C173" s="64" t="s">
        <v>56</v>
      </c>
      <c r="D173" s="61">
        <v>0</v>
      </c>
      <c r="E173" s="61">
        <v>0</v>
      </c>
      <c r="F173" s="62">
        <v>0</v>
      </c>
      <c r="G173" s="61">
        <v>0</v>
      </c>
      <c r="H173" s="61">
        <v>0</v>
      </c>
      <c r="I173" s="62">
        <v>0</v>
      </c>
      <c r="J173" s="63"/>
    </row>
    <row r="174" spans="1:10" ht="38.25" x14ac:dyDescent="0.25">
      <c r="A174" s="72" t="s">
        <v>21</v>
      </c>
      <c r="B174" s="63"/>
      <c r="C174" s="64" t="s">
        <v>57</v>
      </c>
      <c r="D174" s="61">
        <v>0</v>
      </c>
      <c r="E174" s="61">
        <v>0</v>
      </c>
      <c r="F174" s="62">
        <v>0</v>
      </c>
      <c r="G174" s="61">
        <v>0</v>
      </c>
      <c r="H174" s="61">
        <v>0</v>
      </c>
      <c r="I174" s="62">
        <v>0</v>
      </c>
      <c r="J174" s="63"/>
    </row>
    <row r="175" spans="1:10" ht="38.25" x14ac:dyDescent="0.25">
      <c r="A175" s="72" t="s">
        <v>22</v>
      </c>
      <c r="B175" s="63"/>
      <c r="C175" s="64" t="s">
        <v>58</v>
      </c>
      <c r="D175" s="61">
        <v>0</v>
      </c>
      <c r="E175" s="61">
        <v>0</v>
      </c>
      <c r="F175" s="62">
        <v>0</v>
      </c>
      <c r="G175" s="61">
        <v>0</v>
      </c>
      <c r="H175" s="61">
        <v>0</v>
      </c>
      <c r="I175" s="62">
        <v>0</v>
      </c>
      <c r="J175" s="63"/>
    </row>
    <row r="176" spans="1:10" x14ac:dyDescent="0.25">
      <c r="A176" s="72" t="s">
        <v>16</v>
      </c>
      <c r="B176" s="63"/>
      <c r="C176" s="64" t="s">
        <v>48</v>
      </c>
      <c r="D176" s="61">
        <v>0</v>
      </c>
      <c r="E176" s="61">
        <v>0</v>
      </c>
      <c r="F176" s="62">
        <v>0</v>
      </c>
      <c r="G176" s="61">
        <v>0</v>
      </c>
      <c r="H176" s="61">
        <v>0</v>
      </c>
      <c r="I176" s="62">
        <v>0</v>
      </c>
      <c r="J176" s="63"/>
    </row>
    <row r="177" spans="1:10" ht="89.25" x14ac:dyDescent="0.25">
      <c r="A177" s="72" t="s">
        <v>44</v>
      </c>
      <c r="B177" s="63" t="s">
        <v>271</v>
      </c>
      <c r="C177" s="64"/>
      <c r="D177" s="81" t="s">
        <v>139</v>
      </c>
      <c r="E177" s="81" t="s">
        <v>139</v>
      </c>
      <c r="F177" s="82" t="s">
        <v>139</v>
      </c>
      <c r="G177" s="81" t="s">
        <v>139</v>
      </c>
      <c r="H177" s="81" t="s">
        <v>139</v>
      </c>
      <c r="I177" s="82" t="s">
        <v>139</v>
      </c>
      <c r="J177" s="63"/>
    </row>
    <row r="178" spans="1:10" x14ac:dyDescent="0.25">
      <c r="A178" s="72" t="s">
        <v>77</v>
      </c>
      <c r="B178" s="63" t="s">
        <v>93</v>
      </c>
      <c r="C178" s="64"/>
      <c r="D178" s="65">
        <f>r_021_01_4+r_021_02_4-r_021_03_4</f>
        <v>131</v>
      </c>
      <c r="E178" s="65"/>
      <c r="F178" s="66">
        <f>r_021_01_6+r_021_02_6-r_021_03_6</f>
        <v>6245.8510499999993</v>
      </c>
      <c r="G178" s="65">
        <f>r_021_01_7+r_021_02_7-r_021_03_7</f>
        <v>294</v>
      </c>
      <c r="H178" s="65"/>
      <c r="I178" s="66">
        <f>r_021_01_9+r_021_02_9-r_021_03_9</f>
        <v>19017.100279999999</v>
      </c>
      <c r="J178" s="63"/>
    </row>
    <row r="179" spans="1:10" x14ac:dyDescent="0.25">
      <c r="A179" s="72" t="s">
        <v>14</v>
      </c>
      <c r="B179" s="63"/>
      <c r="C179" s="64" t="s">
        <v>46</v>
      </c>
      <c r="D179" s="61">
        <v>129</v>
      </c>
      <c r="E179" s="81" t="s">
        <v>50</v>
      </c>
      <c r="F179" s="62">
        <v>6209.5086899999997</v>
      </c>
      <c r="G179" s="61">
        <v>271</v>
      </c>
      <c r="H179" s="81" t="s">
        <v>50</v>
      </c>
      <c r="I179" s="62">
        <v>18955.52</v>
      </c>
      <c r="J179" s="63">
        <v>1</v>
      </c>
    </row>
    <row r="180" spans="1:10" ht="63.75" x14ac:dyDescent="0.25">
      <c r="A180" s="72" t="s">
        <v>78</v>
      </c>
      <c r="B180" s="63"/>
      <c r="C180" s="64" t="s">
        <v>269</v>
      </c>
      <c r="D180" s="75" t="s">
        <v>139</v>
      </c>
      <c r="E180" s="75" t="s">
        <v>139</v>
      </c>
      <c r="F180" s="76" t="s">
        <v>139</v>
      </c>
      <c r="G180" s="75" t="s">
        <v>139</v>
      </c>
      <c r="H180" s="75" t="s">
        <v>139</v>
      </c>
      <c r="I180" s="76" t="s">
        <v>139</v>
      </c>
      <c r="J180" s="64" t="s">
        <v>139</v>
      </c>
    </row>
    <row r="181" spans="1:10" ht="38.25" x14ac:dyDescent="0.25">
      <c r="A181" s="72" t="s">
        <v>19</v>
      </c>
      <c r="B181" s="63"/>
      <c r="C181" s="64" t="s">
        <v>51</v>
      </c>
      <c r="D181" s="61">
        <v>0</v>
      </c>
      <c r="E181" s="61">
        <v>0</v>
      </c>
      <c r="F181" s="62">
        <v>0</v>
      </c>
      <c r="G181" s="61">
        <v>1</v>
      </c>
      <c r="H181" s="61">
        <v>300</v>
      </c>
      <c r="I181" s="62">
        <v>564.66999999999996</v>
      </c>
      <c r="J181" s="63"/>
    </row>
    <row r="182" spans="1:10" ht="38.25" x14ac:dyDescent="0.25">
      <c r="A182" s="72" t="s">
        <v>20</v>
      </c>
      <c r="B182" s="63"/>
      <c r="C182" s="64" t="s">
        <v>52</v>
      </c>
      <c r="D182" s="61">
        <v>0</v>
      </c>
      <c r="E182" s="61">
        <v>0</v>
      </c>
      <c r="F182" s="62">
        <v>0</v>
      </c>
      <c r="G182" s="61">
        <v>0</v>
      </c>
      <c r="H182" s="61">
        <v>0</v>
      </c>
      <c r="I182" s="62">
        <v>0</v>
      </c>
      <c r="J182" s="63"/>
    </row>
    <row r="183" spans="1:10" ht="38.25" x14ac:dyDescent="0.25">
      <c r="A183" s="72" t="s">
        <v>21</v>
      </c>
      <c r="B183" s="63"/>
      <c r="C183" s="64" t="s">
        <v>53</v>
      </c>
      <c r="D183" s="61">
        <v>0</v>
      </c>
      <c r="E183" s="61">
        <v>0</v>
      </c>
      <c r="F183" s="62">
        <v>0</v>
      </c>
      <c r="G183" s="61">
        <v>0</v>
      </c>
      <c r="H183" s="61">
        <v>0</v>
      </c>
      <c r="I183" s="62">
        <v>0</v>
      </c>
      <c r="J183" s="63"/>
    </row>
    <row r="184" spans="1:10" ht="38.25" x14ac:dyDescent="0.25">
      <c r="A184" s="72" t="s">
        <v>22</v>
      </c>
      <c r="B184" s="63"/>
      <c r="C184" s="64" t="s">
        <v>54</v>
      </c>
      <c r="D184" s="61">
        <v>0</v>
      </c>
      <c r="E184" s="61">
        <v>0</v>
      </c>
      <c r="F184" s="62">
        <v>0</v>
      </c>
      <c r="G184" s="61">
        <v>0</v>
      </c>
      <c r="H184" s="61">
        <v>0</v>
      </c>
      <c r="I184" s="62">
        <v>0</v>
      </c>
      <c r="J184" s="63"/>
    </row>
    <row r="185" spans="1:10" x14ac:dyDescent="0.25">
      <c r="A185" s="72" t="s">
        <v>15</v>
      </c>
      <c r="B185" s="63"/>
      <c r="C185" s="64" t="s">
        <v>47</v>
      </c>
      <c r="D185" s="61">
        <v>2</v>
      </c>
      <c r="E185" s="81" t="s">
        <v>50</v>
      </c>
      <c r="F185" s="62">
        <v>36.342359999999999</v>
      </c>
      <c r="G185" s="61">
        <v>24</v>
      </c>
      <c r="H185" s="81" t="s">
        <v>50</v>
      </c>
      <c r="I185" s="62">
        <v>1002.39</v>
      </c>
      <c r="J185" s="63"/>
    </row>
    <row r="186" spans="1:10" ht="63.75" x14ac:dyDescent="0.25">
      <c r="A186" s="72" t="s">
        <v>78</v>
      </c>
      <c r="B186" s="63"/>
      <c r="C186" s="64" t="s">
        <v>270</v>
      </c>
      <c r="D186" s="75" t="s">
        <v>139</v>
      </c>
      <c r="E186" s="75" t="s">
        <v>139</v>
      </c>
      <c r="F186" s="76" t="s">
        <v>139</v>
      </c>
      <c r="G186" s="75" t="s">
        <v>139</v>
      </c>
      <c r="H186" s="75" t="s">
        <v>139</v>
      </c>
      <c r="I186" s="76" t="s">
        <v>139</v>
      </c>
      <c r="J186" s="64" t="s">
        <v>139</v>
      </c>
    </row>
    <row r="187" spans="1:10" ht="38.25" x14ac:dyDescent="0.25">
      <c r="A187" s="72" t="s">
        <v>19</v>
      </c>
      <c r="B187" s="63"/>
      <c r="C187" s="64" t="s">
        <v>55</v>
      </c>
      <c r="D187" s="61">
        <v>0</v>
      </c>
      <c r="E187" s="61">
        <v>0</v>
      </c>
      <c r="F187" s="62">
        <v>0</v>
      </c>
      <c r="G187" s="61">
        <v>0</v>
      </c>
      <c r="H187" s="61">
        <v>0</v>
      </c>
      <c r="I187" s="62">
        <v>0</v>
      </c>
      <c r="J187" s="63"/>
    </row>
    <row r="188" spans="1:10" ht="38.25" x14ac:dyDescent="0.25">
      <c r="A188" s="72" t="s">
        <v>20</v>
      </c>
      <c r="B188" s="63"/>
      <c r="C188" s="64" t="s">
        <v>56</v>
      </c>
      <c r="D188" s="61">
        <v>0</v>
      </c>
      <c r="E188" s="61">
        <v>0</v>
      </c>
      <c r="F188" s="62">
        <v>0</v>
      </c>
      <c r="G188" s="61">
        <v>0</v>
      </c>
      <c r="H188" s="61">
        <v>0</v>
      </c>
      <c r="I188" s="62">
        <v>0</v>
      </c>
      <c r="J188" s="63"/>
    </row>
    <row r="189" spans="1:10" ht="38.25" x14ac:dyDescent="0.25">
      <c r="A189" s="72" t="s">
        <v>21</v>
      </c>
      <c r="B189" s="63"/>
      <c r="C189" s="64" t="s">
        <v>57</v>
      </c>
      <c r="D189" s="61">
        <v>0</v>
      </c>
      <c r="E189" s="61">
        <v>0</v>
      </c>
      <c r="F189" s="62">
        <v>0</v>
      </c>
      <c r="G189" s="61">
        <v>0</v>
      </c>
      <c r="H189" s="61">
        <v>0</v>
      </c>
      <c r="I189" s="62">
        <v>0</v>
      </c>
      <c r="J189" s="63"/>
    </row>
    <row r="190" spans="1:10" ht="38.25" x14ac:dyDescent="0.25">
      <c r="A190" s="72" t="s">
        <v>22</v>
      </c>
      <c r="B190" s="63"/>
      <c r="C190" s="64" t="s">
        <v>58</v>
      </c>
      <c r="D190" s="61">
        <v>0</v>
      </c>
      <c r="E190" s="61">
        <v>0</v>
      </c>
      <c r="F190" s="62">
        <v>0</v>
      </c>
      <c r="G190" s="61">
        <v>0</v>
      </c>
      <c r="H190" s="61">
        <v>0</v>
      </c>
      <c r="I190" s="62">
        <v>0</v>
      </c>
      <c r="J190" s="63"/>
    </row>
    <row r="191" spans="1:10" x14ac:dyDescent="0.25">
      <c r="A191" s="72" t="s">
        <v>16</v>
      </c>
      <c r="B191" s="63"/>
      <c r="C191" s="64" t="s">
        <v>48</v>
      </c>
      <c r="D191" s="61">
        <v>0</v>
      </c>
      <c r="E191" s="61">
        <v>0</v>
      </c>
      <c r="F191" s="62">
        <v>0</v>
      </c>
      <c r="G191" s="61">
        <v>1</v>
      </c>
      <c r="H191" s="61">
        <v>1073</v>
      </c>
      <c r="I191" s="62">
        <v>940.80971999999997</v>
      </c>
      <c r="J191" s="63"/>
    </row>
    <row r="192" spans="1:10" x14ac:dyDescent="0.25">
      <c r="A192" s="72" t="s">
        <v>79</v>
      </c>
      <c r="B192" s="63" t="s">
        <v>94</v>
      </c>
      <c r="C192" s="64"/>
      <c r="D192" s="65">
        <f>r_022_01_4+r_022_02_4-r_022_03_4</f>
        <v>284</v>
      </c>
      <c r="E192" s="65"/>
      <c r="F192" s="66">
        <f>r_022_01_6+r_022_02_6-r_022_03_6</f>
        <v>1143326.3400000001</v>
      </c>
      <c r="G192" s="65">
        <f>r_022_01_7+r_022_02_7-r_022_03_7</f>
        <v>635</v>
      </c>
      <c r="H192" s="65"/>
      <c r="I192" s="66">
        <f>r_022_01_9+r_022_02_9-r_022_03_9</f>
        <v>3478961.4</v>
      </c>
      <c r="J192" s="63"/>
    </row>
    <row r="193" spans="1:10" x14ac:dyDescent="0.25">
      <c r="A193" s="72" t="s">
        <v>14</v>
      </c>
      <c r="B193" s="63"/>
      <c r="C193" s="64" t="s">
        <v>46</v>
      </c>
      <c r="D193" s="61">
        <v>150</v>
      </c>
      <c r="E193" s="81" t="s">
        <v>50</v>
      </c>
      <c r="F193" s="62">
        <v>663494.19999999995</v>
      </c>
      <c r="G193" s="61">
        <v>288</v>
      </c>
      <c r="H193" s="81" t="s">
        <v>50</v>
      </c>
      <c r="I193" s="62">
        <v>2447087.4700000002</v>
      </c>
      <c r="J193" s="63"/>
    </row>
    <row r="194" spans="1:10" ht="51" x14ac:dyDescent="0.25">
      <c r="A194" s="72" t="s">
        <v>18</v>
      </c>
      <c r="B194" s="63"/>
      <c r="C194" s="64" t="s">
        <v>269</v>
      </c>
      <c r="D194" s="75" t="s">
        <v>139</v>
      </c>
      <c r="E194" s="75" t="s">
        <v>139</v>
      </c>
      <c r="F194" s="76" t="s">
        <v>139</v>
      </c>
      <c r="G194" s="75" t="s">
        <v>139</v>
      </c>
      <c r="H194" s="75" t="s">
        <v>139</v>
      </c>
      <c r="I194" s="76" t="s">
        <v>139</v>
      </c>
      <c r="J194" s="64" t="s">
        <v>139</v>
      </c>
    </row>
    <row r="195" spans="1:10" ht="38.25" x14ac:dyDescent="0.25">
      <c r="A195" s="72" t="s">
        <v>19</v>
      </c>
      <c r="B195" s="63"/>
      <c r="C195" s="64" t="s">
        <v>51</v>
      </c>
      <c r="D195" s="61">
        <v>9</v>
      </c>
      <c r="E195" s="61">
        <v>547100</v>
      </c>
      <c r="F195" s="62">
        <v>18846.12</v>
      </c>
      <c r="G195" s="61">
        <v>9</v>
      </c>
      <c r="H195" s="61">
        <v>547100</v>
      </c>
      <c r="I195" s="62">
        <v>18846.12</v>
      </c>
      <c r="J195" s="63"/>
    </row>
    <row r="196" spans="1:10" ht="38.25" x14ac:dyDescent="0.25">
      <c r="A196" s="72" t="s">
        <v>20</v>
      </c>
      <c r="B196" s="63"/>
      <c r="C196" s="64" t="s">
        <v>52</v>
      </c>
      <c r="D196" s="61">
        <v>4</v>
      </c>
      <c r="E196" s="61">
        <v>31500</v>
      </c>
      <c r="F196" s="62">
        <v>68439.78</v>
      </c>
      <c r="G196" s="61">
        <v>4</v>
      </c>
      <c r="H196" s="61">
        <v>31500</v>
      </c>
      <c r="I196" s="62">
        <v>68439.78</v>
      </c>
      <c r="J196" s="63"/>
    </row>
    <row r="197" spans="1:10" ht="38.25" x14ac:dyDescent="0.25">
      <c r="A197" s="72" t="s">
        <v>21</v>
      </c>
      <c r="B197" s="63"/>
      <c r="C197" s="64" t="s">
        <v>53</v>
      </c>
      <c r="D197" s="61">
        <v>0</v>
      </c>
      <c r="E197" s="61">
        <v>0</v>
      </c>
      <c r="F197" s="62">
        <v>0</v>
      </c>
      <c r="G197" s="61">
        <v>0</v>
      </c>
      <c r="H197" s="61">
        <v>0</v>
      </c>
      <c r="I197" s="62">
        <v>0</v>
      </c>
      <c r="J197" s="63"/>
    </row>
    <row r="198" spans="1:10" ht="38.25" x14ac:dyDescent="0.25">
      <c r="A198" s="72" t="s">
        <v>22</v>
      </c>
      <c r="B198" s="63"/>
      <c r="C198" s="64" t="s">
        <v>54</v>
      </c>
      <c r="D198" s="61">
        <v>0</v>
      </c>
      <c r="E198" s="61">
        <v>0</v>
      </c>
      <c r="F198" s="62">
        <v>0</v>
      </c>
      <c r="G198" s="61">
        <v>0</v>
      </c>
      <c r="H198" s="61">
        <v>0</v>
      </c>
      <c r="I198" s="62">
        <v>0</v>
      </c>
      <c r="J198" s="63"/>
    </row>
    <row r="199" spans="1:10" x14ac:dyDescent="0.25">
      <c r="A199" s="72" t="s">
        <v>15</v>
      </c>
      <c r="B199" s="63"/>
      <c r="C199" s="64" t="s">
        <v>47</v>
      </c>
      <c r="D199" s="61">
        <v>149</v>
      </c>
      <c r="E199" s="81" t="s">
        <v>50</v>
      </c>
      <c r="F199" s="62">
        <v>510045.31</v>
      </c>
      <c r="G199" s="61">
        <v>375</v>
      </c>
      <c r="H199" s="81" t="s">
        <v>50</v>
      </c>
      <c r="I199" s="62">
        <v>1127451.8799999999</v>
      </c>
      <c r="J199" s="63" t="s">
        <v>278</v>
      </c>
    </row>
    <row r="200" spans="1:10" ht="51" x14ac:dyDescent="0.25">
      <c r="A200" s="72" t="s">
        <v>18</v>
      </c>
      <c r="B200" s="63"/>
      <c r="C200" s="64" t="s">
        <v>270</v>
      </c>
      <c r="D200" s="75" t="s">
        <v>139</v>
      </c>
      <c r="E200" s="75" t="s">
        <v>139</v>
      </c>
      <c r="F200" s="76" t="s">
        <v>139</v>
      </c>
      <c r="G200" s="75" t="s">
        <v>139</v>
      </c>
      <c r="H200" s="75" t="s">
        <v>139</v>
      </c>
      <c r="I200" s="76" t="s">
        <v>139</v>
      </c>
      <c r="J200" s="64" t="s">
        <v>139</v>
      </c>
    </row>
    <row r="201" spans="1:10" ht="38.25" x14ac:dyDescent="0.25">
      <c r="A201" s="72" t="s">
        <v>19</v>
      </c>
      <c r="B201" s="63"/>
      <c r="C201" s="64" t="s">
        <v>55</v>
      </c>
      <c r="D201" s="61">
        <v>5</v>
      </c>
      <c r="E201" s="61">
        <v>6000</v>
      </c>
      <c r="F201" s="62">
        <v>11733.4</v>
      </c>
      <c r="G201" s="61">
        <v>9</v>
      </c>
      <c r="H201" s="61">
        <v>10000</v>
      </c>
      <c r="I201" s="62">
        <v>19628.150000000001</v>
      </c>
      <c r="J201" s="63"/>
    </row>
    <row r="202" spans="1:10" ht="38.25" x14ac:dyDescent="0.25">
      <c r="A202" s="72" t="s">
        <v>20</v>
      </c>
      <c r="B202" s="63"/>
      <c r="C202" s="64" t="s">
        <v>56</v>
      </c>
      <c r="D202" s="61">
        <v>2</v>
      </c>
      <c r="E202" s="61">
        <v>29000</v>
      </c>
      <c r="F202" s="62">
        <v>63179.18</v>
      </c>
      <c r="G202" s="61">
        <v>2</v>
      </c>
      <c r="H202" s="61">
        <v>29000</v>
      </c>
      <c r="I202" s="62">
        <v>63179.18</v>
      </c>
      <c r="J202" s="63"/>
    </row>
    <row r="203" spans="1:10" ht="38.25" x14ac:dyDescent="0.25">
      <c r="A203" s="72" t="s">
        <v>21</v>
      </c>
      <c r="B203" s="63"/>
      <c r="C203" s="64" t="s">
        <v>57</v>
      </c>
      <c r="D203" s="61">
        <v>0</v>
      </c>
      <c r="E203" s="61">
        <v>0</v>
      </c>
      <c r="F203" s="62">
        <v>0</v>
      </c>
      <c r="G203" s="61">
        <v>0</v>
      </c>
      <c r="H203" s="61">
        <v>0</v>
      </c>
      <c r="I203" s="62">
        <v>0</v>
      </c>
      <c r="J203" s="63"/>
    </row>
    <row r="204" spans="1:10" ht="38.25" x14ac:dyDescent="0.25">
      <c r="A204" s="72" t="s">
        <v>22</v>
      </c>
      <c r="B204" s="63"/>
      <c r="C204" s="64" t="s">
        <v>58</v>
      </c>
      <c r="D204" s="61">
        <v>0</v>
      </c>
      <c r="E204" s="61">
        <v>0</v>
      </c>
      <c r="F204" s="62">
        <v>0</v>
      </c>
      <c r="G204" s="61">
        <v>0</v>
      </c>
      <c r="H204" s="61">
        <v>0</v>
      </c>
      <c r="I204" s="62">
        <v>0</v>
      </c>
      <c r="J204" s="63"/>
    </row>
    <row r="205" spans="1:10" x14ac:dyDescent="0.25">
      <c r="A205" s="72" t="s">
        <v>16</v>
      </c>
      <c r="B205" s="63"/>
      <c r="C205" s="64" t="s">
        <v>48</v>
      </c>
      <c r="D205" s="61">
        <v>15</v>
      </c>
      <c r="E205" s="61">
        <v>0</v>
      </c>
      <c r="F205" s="62">
        <v>30213.17</v>
      </c>
      <c r="G205" s="61">
        <v>28</v>
      </c>
      <c r="H205" s="61">
        <v>0</v>
      </c>
      <c r="I205" s="62">
        <v>95577.95</v>
      </c>
      <c r="J205" s="63"/>
    </row>
    <row r="206" spans="1:10" ht="25.5" x14ac:dyDescent="0.25">
      <c r="A206" s="72" t="s">
        <v>80</v>
      </c>
      <c r="B206" s="63" t="s">
        <v>95</v>
      </c>
      <c r="C206" s="64"/>
      <c r="D206" s="65">
        <f>r_023_01_4+r_023_02_4-r_023_03_4</f>
        <v>0</v>
      </c>
      <c r="E206" s="65"/>
      <c r="F206" s="66">
        <f>r_023_01_6+r_023_02_6-r_023_03_6</f>
        <v>0</v>
      </c>
      <c r="G206" s="65">
        <f>r_023_01_7+r_023_02_7-r_023_03_7</f>
        <v>0</v>
      </c>
      <c r="H206" s="65"/>
      <c r="I206" s="66">
        <f>r_023_01_9+r_023_02_9-r_023_03_9</f>
        <v>0</v>
      </c>
      <c r="J206" s="63"/>
    </row>
    <row r="207" spans="1:10" x14ac:dyDescent="0.25">
      <c r="A207" s="72" t="s">
        <v>14</v>
      </c>
      <c r="B207" s="63"/>
      <c r="C207" s="64" t="s">
        <v>46</v>
      </c>
      <c r="D207" s="61">
        <v>0</v>
      </c>
      <c r="E207" s="81" t="s">
        <v>50</v>
      </c>
      <c r="F207" s="62">
        <v>0</v>
      </c>
      <c r="G207" s="61">
        <v>0</v>
      </c>
      <c r="H207" s="81" t="s">
        <v>50</v>
      </c>
      <c r="I207" s="62">
        <v>0</v>
      </c>
      <c r="J207" s="63"/>
    </row>
    <row r="208" spans="1:10" ht="51" x14ac:dyDescent="0.25">
      <c r="A208" s="72" t="s">
        <v>81</v>
      </c>
      <c r="B208" s="63"/>
      <c r="C208" s="64" t="s">
        <v>269</v>
      </c>
      <c r="D208" s="75" t="s">
        <v>139</v>
      </c>
      <c r="E208" s="75" t="s">
        <v>139</v>
      </c>
      <c r="F208" s="76" t="s">
        <v>139</v>
      </c>
      <c r="G208" s="75" t="s">
        <v>139</v>
      </c>
      <c r="H208" s="75" t="s">
        <v>139</v>
      </c>
      <c r="I208" s="76" t="s">
        <v>139</v>
      </c>
      <c r="J208" s="64" t="s">
        <v>139</v>
      </c>
    </row>
    <row r="209" spans="1:10" ht="38.25" x14ac:dyDescent="0.25">
      <c r="A209" s="72" t="s">
        <v>19</v>
      </c>
      <c r="B209" s="63"/>
      <c r="C209" s="64" t="s">
        <v>51</v>
      </c>
      <c r="D209" s="61">
        <v>0</v>
      </c>
      <c r="E209" s="61">
        <v>0</v>
      </c>
      <c r="F209" s="62">
        <v>0</v>
      </c>
      <c r="G209" s="61">
        <v>0</v>
      </c>
      <c r="H209" s="61">
        <v>0</v>
      </c>
      <c r="I209" s="62">
        <v>0</v>
      </c>
      <c r="J209" s="63"/>
    </row>
    <row r="210" spans="1:10" ht="38.25" x14ac:dyDescent="0.25">
      <c r="A210" s="72" t="s">
        <v>20</v>
      </c>
      <c r="B210" s="63"/>
      <c r="C210" s="64" t="s">
        <v>52</v>
      </c>
      <c r="D210" s="61">
        <v>0</v>
      </c>
      <c r="E210" s="61">
        <v>0</v>
      </c>
      <c r="F210" s="62">
        <v>0</v>
      </c>
      <c r="G210" s="61">
        <v>0</v>
      </c>
      <c r="H210" s="61">
        <v>0</v>
      </c>
      <c r="I210" s="62">
        <v>0</v>
      </c>
      <c r="J210" s="63"/>
    </row>
    <row r="211" spans="1:10" ht="38.25" x14ac:dyDescent="0.25">
      <c r="A211" s="72" t="s">
        <v>21</v>
      </c>
      <c r="B211" s="63"/>
      <c r="C211" s="64" t="s">
        <v>53</v>
      </c>
      <c r="D211" s="61">
        <v>0</v>
      </c>
      <c r="E211" s="61">
        <v>0</v>
      </c>
      <c r="F211" s="62">
        <v>0</v>
      </c>
      <c r="G211" s="61">
        <v>0</v>
      </c>
      <c r="H211" s="61">
        <v>0</v>
      </c>
      <c r="I211" s="62">
        <v>0</v>
      </c>
      <c r="J211" s="63"/>
    </row>
    <row r="212" spans="1:10" ht="38.25" x14ac:dyDescent="0.25">
      <c r="A212" s="72" t="s">
        <v>22</v>
      </c>
      <c r="B212" s="63"/>
      <c r="C212" s="64" t="s">
        <v>54</v>
      </c>
      <c r="D212" s="61">
        <v>0</v>
      </c>
      <c r="E212" s="61">
        <v>0</v>
      </c>
      <c r="F212" s="62">
        <v>0</v>
      </c>
      <c r="G212" s="61">
        <v>0</v>
      </c>
      <c r="H212" s="61">
        <v>0</v>
      </c>
      <c r="I212" s="62">
        <v>0</v>
      </c>
      <c r="J212" s="63"/>
    </row>
    <row r="213" spans="1:10" x14ac:dyDescent="0.25">
      <c r="A213" s="72" t="s">
        <v>15</v>
      </c>
      <c r="B213" s="63"/>
      <c r="C213" s="64" t="s">
        <v>47</v>
      </c>
      <c r="D213" s="61">
        <v>0</v>
      </c>
      <c r="E213" s="81" t="s">
        <v>50</v>
      </c>
      <c r="F213" s="62">
        <v>0</v>
      </c>
      <c r="G213" s="61">
        <v>0</v>
      </c>
      <c r="H213" s="81" t="s">
        <v>50</v>
      </c>
      <c r="I213" s="62">
        <v>0</v>
      </c>
      <c r="J213" s="63"/>
    </row>
    <row r="214" spans="1:10" ht="51" x14ac:dyDescent="0.25">
      <c r="A214" s="72" t="s">
        <v>81</v>
      </c>
      <c r="B214" s="63"/>
      <c r="C214" s="64" t="s">
        <v>270</v>
      </c>
      <c r="D214" s="75" t="s">
        <v>139</v>
      </c>
      <c r="E214" s="75" t="s">
        <v>139</v>
      </c>
      <c r="F214" s="76" t="s">
        <v>139</v>
      </c>
      <c r="G214" s="75" t="s">
        <v>139</v>
      </c>
      <c r="H214" s="75" t="s">
        <v>139</v>
      </c>
      <c r="I214" s="76" t="s">
        <v>139</v>
      </c>
      <c r="J214" s="64" t="s">
        <v>139</v>
      </c>
    </row>
    <row r="215" spans="1:10" ht="38.25" x14ac:dyDescent="0.25">
      <c r="A215" s="72" t="s">
        <v>19</v>
      </c>
      <c r="B215" s="63"/>
      <c r="C215" s="64" t="s">
        <v>55</v>
      </c>
      <c r="D215" s="61">
        <v>0</v>
      </c>
      <c r="E215" s="61">
        <v>0</v>
      </c>
      <c r="F215" s="62">
        <v>0</v>
      </c>
      <c r="G215" s="61">
        <v>0</v>
      </c>
      <c r="H215" s="61">
        <v>0</v>
      </c>
      <c r="I215" s="62">
        <v>0</v>
      </c>
      <c r="J215" s="63"/>
    </row>
    <row r="216" spans="1:10" ht="38.25" x14ac:dyDescent="0.25">
      <c r="A216" s="72" t="s">
        <v>20</v>
      </c>
      <c r="B216" s="63"/>
      <c r="C216" s="64" t="s">
        <v>56</v>
      </c>
      <c r="D216" s="61">
        <v>0</v>
      </c>
      <c r="E216" s="61">
        <v>0</v>
      </c>
      <c r="F216" s="62">
        <v>0</v>
      </c>
      <c r="G216" s="61">
        <v>0</v>
      </c>
      <c r="H216" s="61">
        <v>0</v>
      </c>
      <c r="I216" s="62">
        <v>0</v>
      </c>
      <c r="J216" s="63"/>
    </row>
    <row r="217" spans="1:10" ht="38.25" x14ac:dyDescent="0.25">
      <c r="A217" s="72" t="s">
        <v>21</v>
      </c>
      <c r="B217" s="63"/>
      <c r="C217" s="64" t="s">
        <v>57</v>
      </c>
      <c r="D217" s="61">
        <v>0</v>
      </c>
      <c r="E217" s="61">
        <v>0</v>
      </c>
      <c r="F217" s="62">
        <v>0</v>
      </c>
      <c r="G217" s="61">
        <v>0</v>
      </c>
      <c r="H217" s="61">
        <v>0</v>
      </c>
      <c r="I217" s="62">
        <v>0</v>
      </c>
      <c r="J217" s="63"/>
    </row>
    <row r="218" spans="1:10" ht="38.25" x14ac:dyDescent="0.25">
      <c r="A218" s="72" t="s">
        <v>22</v>
      </c>
      <c r="B218" s="63"/>
      <c r="C218" s="64" t="s">
        <v>58</v>
      </c>
      <c r="D218" s="61">
        <v>0</v>
      </c>
      <c r="E218" s="61">
        <v>0</v>
      </c>
      <c r="F218" s="62">
        <v>0</v>
      </c>
      <c r="G218" s="61">
        <v>0</v>
      </c>
      <c r="H218" s="61">
        <v>0</v>
      </c>
      <c r="I218" s="62">
        <v>0</v>
      </c>
      <c r="J218" s="63"/>
    </row>
    <row r="219" spans="1:10" x14ac:dyDescent="0.25">
      <c r="A219" s="72" t="s">
        <v>16</v>
      </c>
      <c r="B219" s="63"/>
      <c r="C219" s="64" t="s">
        <v>48</v>
      </c>
      <c r="D219" s="61">
        <v>0</v>
      </c>
      <c r="E219" s="61">
        <v>0</v>
      </c>
      <c r="F219" s="62">
        <v>0</v>
      </c>
      <c r="G219" s="61">
        <v>0</v>
      </c>
      <c r="H219" s="61">
        <v>0</v>
      </c>
      <c r="I219" s="62">
        <v>0</v>
      </c>
      <c r="J219" s="63"/>
    </row>
    <row r="220" spans="1:10" ht="25.5" x14ac:dyDescent="0.25">
      <c r="A220" s="72" t="s">
        <v>82</v>
      </c>
      <c r="B220" s="63" t="s">
        <v>96</v>
      </c>
      <c r="C220" s="64"/>
      <c r="D220" s="65">
        <v>16</v>
      </c>
      <c r="E220" s="65">
        <v>213268</v>
      </c>
      <c r="F220" s="66">
        <v>519708</v>
      </c>
      <c r="G220" s="65">
        <v>133</v>
      </c>
      <c r="H220" s="65">
        <v>1088519</v>
      </c>
      <c r="I220" s="66">
        <v>1762921.07</v>
      </c>
      <c r="J220" s="63">
        <v>3</v>
      </c>
    </row>
    <row r="221" spans="1:10" ht="89.25" x14ac:dyDescent="0.25">
      <c r="A221" s="72" t="s">
        <v>83</v>
      </c>
      <c r="B221" s="63" t="s">
        <v>97</v>
      </c>
      <c r="C221" s="64" t="s">
        <v>139</v>
      </c>
      <c r="D221" s="75" t="s">
        <v>139</v>
      </c>
      <c r="E221" s="75" t="s">
        <v>139</v>
      </c>
      <c r="F221" s="76" t="s">
        <v>139</v>
      </c>
      <c r="G221" s="75" t="s">
        <v>139</v>
      </c>
      <c r="H221" s="75" t="s">
        <v>139</v>
      </c>
      <c r="I221" s="76" t="s">
        <v>139</v>
      </c>
      <c r="J221" s="64" t="s">
        <v>139</v>
      </c>
    </row>
    <row r="222" spans="1:10" ht="38.25" x14ac:dyDescent="0.25">
      <c r="A222" s="72" t="s">
        <v>19</v>
      </c>
      <c r="B222" s="63"/>
      <c r="C222" s="64" t="s">
        <v>98</v>
      </c>
      <c r="D222" s="61">
        <v>0</v>
      </c>
      <c r="E222" s="61">
        <v>0</v>
      </c>
      <c r="F222" s="62">
        <v>0</v>
      </c>
      <c r="G222" s="61">
        <v>0</v>
      </c>
      <c r="H222" s="61">
        <v>0</v>
      </c>
      <c r="I222" s="62">
        <v>0</v>
      </c>
      <c r="J222" s="63"/>
    </row>
    <row r="223" spans="1:10" ht="38.25" x14ac:dyDescent="0.25">
      <c r="A223" s="72" t="s">
        <v>20</v>
      </c>
      <c r="B223" s="63"/>
      <c r="C223" s="64" t="s">
        <v>99</v>
      </c>
      <c r="D223" s="61">
        <v>0</v>
      </c>
      <c r="E223" s="61">
        <v>0</v>
      </c>
      <c r="F223" s="62">
        <v>0</v>
      </c>
      <c r="G223" s="61">
        <v>0</v>
      </c>
      <c r="H223" s="61">
        <v>0</v>
      </c>
      <c r="I223" s="62">
        <v>0</v>
      </c>
      <c r="J223" s="63"/>
    </row>
    <row r="224" spans="1:10" ht="38.25" x14ac:dyDescent="0.25">
      <c r="A224" s="72" t="s">
        <v>21</v>
      </c>
      <c r="B224" s="63"/>
      <c r="C224" s="64" t="s">
        <v>100</v>
      </c>
      <c r="D224" s="61">
        <v>0</v>
      </c>
      <c r="E224" s="61">
        <v>0</v>
      </c>
      <c r="F224" s="62">
        <v>0</v>
      </c>
      <c r="G224" s="61">
        <v>0</v>
      </c>
      <c r="H224" s="61">
        <v>0</v>
      </c>
      <c r="I224" s="62">
        <v>0</v>
      </c>
      <c r="J224" s="63"/>
    </row>
    <row r="225" spans="1:10" ht="38.25" x14ac:dyDescent="0.25">
      <c r="A225" s="72" t="s">
        <v>22</v>
      </c>
      <c r="B225" s="63"/>
      <c r="C225" s="64" t="s">
        <v>101</v>
      </c>
      <c r="D225" s="61">
        <v>0</v>
      </c>
      <c r="E225" s="61">
        <v>0</v>
      </c>
      <c r="F225" s="62">
        <v>0</v>
      </c>
      <c r="G225" s="61">
        <v>0</v>
      </c>
      <c r="H225" s="61">
        <v>0</v>
      </c>
      <c r="I225" s="62">
        <v>0</v>
      </c>
      <c r="J225" s="63"/>
    </row>
    <row r="226" spans="1:10" ht="51" x14ac:dyDescent="0.25">
      <c r="A226" s="72" t="s">
        <v>84</v>
      </c>
      <c r="B226" s="63" t="s">
        <v>102</v>
      </c>
      <c r="C226" s="64" t="s">
        <v>139</v>
      </c>
      <c r="D226" s="75" t="s">
        <v>139</v>
      </c>
      <c r="E226" s="75" t="s">
        <v>139</v>
      </c>
      <c r="F226" s="76" t="s">
        <v>139</v>
      </c>
      <c r="G226" s="75" t="s">
        <v>139</v>
      </c>
      <c r="H226" s="75" t="s">
        <v>139</v>
      </c>
      <c r="I226" s="76" t="s">
        <v>139</v>
      </c>
      <c r="J226" s="64" t="s">
        <v>139</v>
      </c>
    </row>
    <row r="227" spans="1:10" ht="38.25" x14ac:dyDescent="0.25">
      <c r="A227" s="72" t="s">
        <v>19</v>
      </c>
      <c r="B227" s="63"/>
      <c r="C227" s="64" t="s">
        <v>103</v>
      </c>
      <c r="D227" s="61">
        <v>0</v>
      </c>
      <c r="E227" s="61">
        <v>0</v>
      </c>
      <c r="F227" s="62">
        <v>0</v>
      </c>
      <c r="G227" s="61">
        <v>0</v>
      </c>
      <c r="H227" s="61">
        <v>0</v>
      </c>
      <c r="I227" s="62">
        <v>0</v>
      </c>
      <c r="J227" s="63"/>
    </row>
    <row r="228" spans="1:10" ht="38.25" x14ac:dyDescent="0.25">
      <c r="A228" s="72" t="s">
        <v>20</v>
      </c>
      <c r="B228" s="63"/>
      <c r="C228" s="64" t="s">
        <v>104</v>
      </c>
      <c r="D228" s="61">
        <v>0</v>
      </c>
      <c r="E228" s="61">
        <v>0</v>
      </c>
      <c r="F228" s="62">
        <v>0</v>
      </c>
      <c r="G228" s="61">
        <v>0</v>
      </c>
      <c r="H228" s="61">
        <v>0</v>
      </c>
      <c r="I228" s="62">
        <v>0</v>
      </c>
      <c r="J228" s="63"/>
    </row>
    <row r="229" spans="1:10" ht="38.25" x14ac:dyDescent="0.25">
      <c r="A229" s="72" t="s">
        <v>21</v>
      </c>
      <c r="B229" s="63"/>
      <c r="C229" s="64" t="s">
        <v>111</v>
      </c>
      <c r="D229" s="61">
        <v>0</v>
      </c>
      <c r="E229" s="61">
        <v>0</v>
      </c>
      <c r="F229" s="62">
        <v>0</v>
      </c>
      <c r="G229" s="61">
        <v>0</v>
      </c>
      <c r="H229" s="61">
        <v>0</v>
      </c>
      <c r="I229" s="62">
        <v>0</v>
      </c>
      <c r="J229" s="63"/>
    </row>
    <row r="230" spans="1:10" ht="38.25" x14ac:dyDescent="0.25">
      <c r="A230" s="72" t="s">
        <v>22</v>
      </c>
      <c r="B230" s="63"/>
      <c r="C230" s="64" t="s">
        <v>112</v>
      </c>
      <c r="D230" s="61">
        <v>0</v>
      </c>
      <c r="E230" s="61">
        <v>0</v>
      </c>
      <c r="F230" s="62">
        <v>0</v>
      </c>
      <c r="G230" s="61">
        <v>0</v>
      </c>
      <c r="H230" s="61">
        <v>0</v>
      </c>
      <c r="I230" s="62">
        <v>0</v>
      </c>
      <c r="J230" s="63"/>
    </row>
    <row r="231" spans="1:10" ht="25.5" x14ac:dyDescent="0.25">
      <c r="A231" s="72" t="s">
        <v>85</v>
      </c>
      <c r="B231" s="63"/>
      <c r="C231" s="64" t="s">
        <v>48</v>
      </c>
      <c r="D231" s="61">
        <v>2</v>
      </c>
      <c r="E231" s="61">
        <v>135</v>
      </c>
      <c r="F231" s="62">
        <v>2659.44</v>
      </c>
      <c r="G231" s="61">
        <v>73</v>
      </c>
      <c r="H231" s="61">
        <v>2895</v>
      </c>
      <c r="I231" s="62">
        <v>9674.0400000000009</v>
      </c>
      <c r="J231" s="63"/>
    </row>
    <row r="232" spans="1:10" ht="25.5" x14ac:dyDescent="0.25">
      <c r="A232" s="72" t="s">
        <v>86</v>
      </c>
      <c r="B232" s="63" t="s">
        <v>105</v>
      </c>
      <c r="C232" s="64"/>
      <c r="D232" s="83">
        <v>0</v>
      </c>
      <c r="E232" s="75" t="s">
        <v>50</v>
      </c>
      <c r="F232" s="76" t="s">
        <v>50</v>
      </c>
      <c r="G232" s="83">
        <v>0</v>
      </c>
      <c r="H232" s="75" t="s">
        <v>50</v>
      </c>
      <c r="I232" s="76" t="s">
        <v>50</v>
      </c>
      <c r="J232" s="63"/>
    </row>
    <row r="233" spans="1:10" ht="114.75" x14ac:dyDescent="0.25">
      <c r="A233" s="72" t="s">
        <v>87</v>
      </c>
      <c r="B233" s="63" t="s">
        <v>107</v>
      </c>
      <c r="C233" s="64" t="s">
        <v>106</v>
      </c>
      <c r="D233" s="84" t="s">
        <v>50</v>
      </c>
      <c r="E233" s="85">
        <v>0</v>
      </c>
      <c r="F233" s="86">
        <v>0</v>
      </c>
      <c r="G233" s="84" t="s">
        <v>50</v>
      </c>
      <c r="H233" s="85">
        <v>0</v>
      </c>
      <c r="I233" s="86">
        <v>0</v>
      </c>
      <c r="J233" s="63"/>
    </row>
    <row r="234" spans="1:10" ht="114.75" x14ac:dyDescent="0.25">
      <c r="A234" s="72" t="s">
        <v>88</v>
      </c>
      <c r="B234" s="63" t="s">
        <v>108</v>
      </c>
      <c r="C234" s="64" t="s">
        <v>109</v>
      </c>
      <c r="D234" s="81" t="s">
        <v>139</v>
      </c>
      <c r="E234" s="61">
        <v>0</v>
      </c>
      <c r="F234" s="62">
        <v>0</v>
      </c>
      <c r="G234" s="81" t="s">
        <v>139</v>
      </c>
      <c r="H234" s="61">
        <v>0</v>
      </c>
      <c r="I234" s="62">
        <v>0</v>
      </c>
      <c r="J234" s="63"/>
    </row>
    <row r="235" spans="1:10" ht="76.5" x14ac:dyDescent="0.25">
      <c r="A235" s="72" t="s">
        <v>89</v>
      </c>
      <c r="B235" s="63" t="s">
        <v>110</v>
      </c>
      <c r="C235" s="64"/>
      <c r="D235" s="61">
        <v>8</v>
      </c>
      <c r="E235" s="81" t="s">
        <v>50</v>
      </c>
      <c r="F235" s="62">
        <v>145.75</v>
      </c>
      <c r="G235" s="61">
        <v>14</v>
      </c>
      <c r="H235" s="81" t="s">
        <v>50</v>
      </c>
      <c r="I235" s="62">
        <v>552.79</v>
      </c>
      <c r="J235" s="63"/>
    </row>
    <row r="236" spans="1:10" ht="51" x14ac:dyDescent="0.25">
      <c r="A236" s="72" t="s">
        <v>90</v>
      </c>
      <c r="B236" s="63"/>
      <c r="C236" s="64" t="s">
        <v>139</v>
      </c>
      <c r="D236" s="75" t="s">
        <v>139</v>
      </c>
      <c r="E236" s="75" t="s">
        <v>139</v>
      </c>
      <c r="F236" s="76" t="s">
        <v>139</v>
      </c>
      <c r="G236" s="75" t="s">
        <v>139</v>
      </c>
      <c r="H236" s="75" t="s">
        <v>139</v>
      </c>
      <c r="I236" s="76" t="s">
        <v>139</v>
      </c>
      <c r="J236" s="64" t="s">
        <v>139</v>
      </c>
    </row>
    <row r="237" spans="1:10" ht="38.25" x14ac:dyDescent="0.25">
      <c r="A237" s="72" t="s">
        <v>19</v>
      </c>
      <c r="B237" s="63"/>
      <c r="C237" s="64" t="s">
        <v>103</v>
      </c>
      <c r="D237" s="61"/>
      <c r="E237" s="61"/>
      <c r="F237" s="62"/>
      <c r="G237" s="61"/>
      <c r="H237" s="61"/>
      <c r="I237" s="62"/>
      <c r="J237" s="63"/>
    </row>
    <row r="238" spans="1:10" ht="38.25" x14ac:dyDescent="0.25">
      <c r="A238" s="72" t="s">
        <v>20</v>
      </c>
      <c r="B238" s="63"/>
      <c r="C238" s="64" t="s">
        <v>104</v>
      </c>
      <c r="D238" s="61"/>
      <c r="E238" s="61"/>
      <c r="F238" s="62"/>
      <c r="G238" s="61"/>
      <c r="H238" s="61"/>
      <c r="I238" s="62"/>
      <c r="J238" s="63"/>
    </row>
    <row r="239" spans="1:10" ht="38.25" x14ac:dyDescent="0.25">
      <c r="A239" s="72" t="s">
        <v>21</v>
      </c>
      <c r="B239" s="63"/>
      <c r="C239" s="64" t="s">
        <v>111</v>
      </c>
      <c r="D239" s="61"/>
      <c r="E239" s="61"/>
      <c r="F239" s="62"/>
      <c r="G239" s="61"/>
      <c r="H239" s="61"/>
      <c r="I239" s="62"/>
      <c r="J239" s="63"/>
    </row>
    <row r="240" spans="1:10" ht="38.25" x14ac:dyDescent="0.25">
      <c r="A240" s="72" t="s">
        <v>22</v>
      </c>
      <c r="B240" s="63"/>
      <c r="C240" s="64" t="s">
        <v>112</v>
      </c>
      <c r="D240" s="61"/>
      <c r="E240" s="61"/>
      <c r="F240" s="62"/>
      <c r="G240" s="61"/>
      <c r="H240" s="61"/>
      <c r="I240" s="62"/>
      <c r="J240" s="63"/>
    </row>
    <row r="241" spans="1:10" ht="25.5" x14ac:dyDescent="0.25">
      <c r="A241" s="72" t="s">
        <v>85</v>
      </c>
      <c r="B241" s="63"/>
      <c r="C241" s="64" t="s">
        <v>48</v>
      </c>
      <c r="D241" s="61"/>
      <c r="E241" s="61"/>
      <c r="F241" s="62"/>
      <c r="G241" s="61"/>
      <c r="H241" s="61"/>
      <c r="I241" s="62"/>
      <c r="J241" s="63"/>
    </row>
    <row r="242" spans="1:10" ht="25.5" x14ac:dyDescent="0.25">
      <c r="A242" s="72" t="s">
        <v>91</v>
      </c>
      <c r="B242" s="63" t="s">
        <v>113</v>
      </c>
      <c r="C242" s="64"/>
      <c r="D242" s="65">
        <f>r_030_01_4+r_030_02_4-r_030_03_4</f>
        <v>0</v>
      </c>
      <c r="E242" s="65"/>
      <c r="F242" s="66">
        <f>r_030_01_6+r_030_02_6-r_030_03_6</f>
        <v>0</v>
      </c>
      <c r="G242" s="65">
        <f>r_030_01_7+r_030_02_7-r_030_03_7</f>
        <v>0</v>
      </c>
      <c r="H242" s="65"/>
      <c r="I242" s="66">
        <f>r_030_01_9+r_030_02_9-r_030_03_9</f>
        <v>0</v>
      </c>
      <c r="J242" s="63"/>
    </row>
    <row r="243" spans="1:10" x14ac:dyDescent="0.25">
      <c r="A243" s="72" t="s">
        <v>14</v>
      </c>
      <c r="B243" s="63"/>
      <c r="C243" s="64" t="s">
        <v>46</v>
      </c>
      <c r="D243" s="61">
        <v>0</v>
      </c>
      <c r="E243" s="61"/>
      <c r="F243" s="62">
        <v>0</v>
      </c>
      <c r="G243" s="61">
        <v>0</v>
      </c>
      <c r="H243" s="61"/>
      <c r="I243" s="62">
        <v>0</v>
      </c>
      <c r="J243" s="63"/>
    </row>
    <row r="244" spans="1:10" x14ac:dyDescent="0.25">
      <c r="A244" s="72" t="s">
        <v>15</v>
      </c>
      <c r="B244" s="63"/>
      <c r="C244" s="64" t="s">
        <v>47</v>
      </c>
      <c r="D244" s="61">
        <v>0</v>
      </c>
      <c r="E244" s="61"/>
      <c r="F244" s="62">
        <v>0</v>
      </c>
      <c r="G244" s="61">
        <v>0</v>
      </c>
      <c r="H244" s="61"/>
      <c r="I244" s="62">
        <v>0</v>
      </c>
      <c r="J244" s="63"/>
    </row>
    <row r="245" spans="1:10" x14ac:dyDescent="0.25">
      <c r="A245" s="72" t="s">
        <v>16</v>
      </c>
      <c r="B245" s="63"/>
      <c r="C245" s="64" t="s">
        <v>48</v>
      </c>
      <c r="D245" s="61">
        <v>0</v>
      </c>
      <c r="E245" s="61">
        <v>0</v>
      </c>
      <c r="F245" s="62">
        <v>0</v>
      </c>
      <c r="G245" s="61">
        <v>0</v>
      </c>
      <c r="H245" s="61">
        <v>0</v>
      </c>
      <c r="I245" s="62">
        <v>0</v>
      </c>
      <c r="J245" s="63"/>
    </row>
    <row r="246" spans="1:10" ht="63.75" x14ac:dyDescent="0.25">
      <c r="A246" s="72" t="s">
        <v>92</v>
      </c>
      <c r="B246" s="63" t="s">
        <v>114</v>
      </c>
      <c r="C246" s="64"/>
      <c r="D246" s="65">
        <f>r_031_01_4+r_031_02_4-r_031_03_4+r_031_04_4+r_031_05_4-r_031_03_4</f>
        <v>61</v>
      </c>
      <c r="E246" s="65">
        <f>r_031_01_5+r_031_02_5-r_031_03_5</f>
        <v>13330</v>
      </c>
      <c r="F246" s="66">
        <f>r_031_01_6+r_031_02_6-r_031_03_6</f>
        <v>116358.54673999999</v>
      </c>
      <c r="G246" s="65">
        <f>r_031_01_7+r_031_02_7-r_031_03_7+r_031_04_7+r_031_05_7-r_031_03_7</f>
        <v>114</v>
      </c>
      <c r="H246" s="65">
        <f>r_031_01_8+r_031_02_8-r_031_03_8</f>
        <v>36530</v>
      </c>
      <c r="I246" s="66">
        <f>r_031_01_9+r_031_02_9-r_031_03_9</f>
        <v>314825.62000000005</v>
      </c>
      <c r="J246" s="63"/>
    </row>
    <row r="247" spans="1:10" x14ac:dyDescent="0.25">
      <c r="A247" s="72" t="s">
        <v>14</v>
      </c>
      <c r="B247" s="63"/>
      <c r="C247" s="64" t="s">
        <v>46</v>
      </c>
      <c r="D247" s="61">
        <v>30</v>
      </c>
      <c r="E247" s="61">
        <v>6645</v>
      </c>
      <c r="F247" s="62">
        <v>57695.743739999991</v>
      </c>
      <c r="G247" s="61">
        <v>58</v>
      </c>
      <c r="H247" s="61">
        <v>18285</v>
      </c>
      <c r="I247" s="62">
        <v>158240.46</v>
      </c>
      <c r="J247" s="63"/>
    </row>
    <row r="248" spans="1:10" x14ac:dyDescent="0.25">
      <c r="A248" s="72" t="s">
        <v>15</v>
      </c>
      <c r="B248" s="63"/>
      <c r="C248" s="64" t="s">
        <v>47</v>
      </c>
      <c r="D248" s="61">
        <v>33</v>
      </c>
      <c r="E248" s="61">
        <v>7456</v>
      </c>
      <c r="F248" s="62">
        <v>65359.839999999997</v>
      </c>
      <c r="G248" s="61">
        <v>58</v>
      </c>
      <c r="H248" s="61">
        <v>19016</v>
      </c>
      <c r="I248" s="62">
        <v>163282.20000000001</v>
      </c>
      <c r="J248" s="63" t="s">
        <v>276</v>
      </c>
    </row>
    <row r="249" spans="1:10" x14ac:dyDescent="0.25">
      <c r="A249" s="72" t="s">
        <v>16</v>
      </c>
      <c r="B249" s="63"/>
      <c r="C249" s="64" t="s">
        <v>48</v>
      </c>
      <c r="D249" s="61">
        <v>1</v>
      </c>
      <c r="E249" s="61">
        <v>771</v>
      </c>
      <c r="F249" s="62">
        <v>6697.0370000000003</v>
      </c>
      <c r="G249" s="61">
        <v>1</v>
      </c>
      <c r="H249" s="61">
        <v>771</v>
      </c>
      <c r="I249" s="62">
        <v>6697.04</v>
      </c>
      <c r="J249" s="63"/>
    </row>
    <row r="251" spans="1:10" x14ac:dyDescent="0.25">
      <c r="A251" s="67" t="s">
        <v>279</v>
      </c>
    </row>
    <row r="254" spans="1:10" x14ac:dyDescent="0.25">
      <c r="D254" s="87"/>
      <c r="E254" s="87"/>
      <c r="F254" s="88"/>
      <c r="G254" s="87"/>
      <c r="H254" s="87"/>
      <c r="I254" s="88"/>
    </row>
    <row r="255" spans="1:10" x14ac:dyDescent="0.25">
      <c r="D255" s="87"/>
      <c r="E255" s="87"/>
      <c r="F255" s="88"/>
      <c r="G255" s="87"/>
      <c r="H255" s="87"/>
      <c r="I255" s="88"/>
    </row>
  </sheetData>
  <mergeCells count="20">
    <mergeCell ref="J24:J29"/>
    <mergeCell ref="A14:E14"/>
    <mergeCell ref="G14:J14"/>
    <mergeCell ref="A15:E15"/>
    <mergeCell ref="C16:E16"/>
    <mergeCell ref="E19:G19"/>
    <mergeCell ref="D26:E26"/>
    <mergeCell ref="G26:H26"/>
    <mergeCell ref="I26:I29"/>
    <mergeCell ref="D27:D29"/>
    <mergeCell ref="A24:A29"/>
    <mergeCell ref="B24:B29"/>
    <mergeCell ref="C24:C29"/>
    <mergeCell ref="A13:E13"/>
    <mergeCell ref="G24:I25"/>
    <mergeCell ref="F26:F29"/>
    <mergeCell ref="D24:F25"/>
    <mergeCell ref="G27:G29"/>
    <mergeCell ref="H27:H29"/>
    <mergeCell ref="E27:E29"/>
  </mergeCells>
  <pageMargins left="0" right="0" top="0" bottom="0" header="0.31496062992125984" footer="0.31496062992125984"/>
  <pageSetup paperSize="9" scale="9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58.28515625" style="6" customWidth="1"/>
    <col min="2" max="2" width="8.5703125" style="6" customWidth="1"/>
    <col min="3" max="3" width="13" style="3" customWidth="1"/>
    <col min="4" max="4" width="14.7109375" style="3" customWidth="1"/>
    <col min="5" max="16384" width="9.140625" style="6"/>
  </cols>
  <sheetData>
    <row r="1" spans="1:5" ht="15.75" x14ac:dyDescent="0.25">
      <c r="A1" s="1"/>
      <c r="B1" s="2" t="s">
        <v>116</v>
      </c>
      <c r="D1" s="4"/>
      <c r="E1" s="5"/>
    </row>
    <row r="2" spans="1:5" ht="15.75" x14ac:dyDescent="0.25">
      <c r="A2" s="7"/>
      <c r="B2" s="2" t="s">
        <v>117</v>
      </c>
      <c r="C2" s="4"/>
      <c r="D2" s="4"/>
    </row>
    <row r="3" spans="1:5" x14ac:dyDescent="0.2">
      <c r="A3" s="1"/>
      <c r="B3" s="8"/>
      <c r="C3" s="4"/>
      <c r="D3" s="4"/>
    </row>
    <row r="4" spans="1:5" ht="62.25" customHeight="1" x14ac:dyDescent="0.2">
      <c r="A4" s="9" t="s">
        <v>118</v>
      </c>
      <c r="B4" s="9" t="s">
        <v>2</v>
      </c>
      <c r="C4" s="9" t="s">
        <v>119</v>
      </c>
      <c r="D4" s="9" t="s">
        <v>120</v>
      </c>
    </row>
    <row r="5" spans="1:5" x14ac:dyDescent="0.2">
      <c r="A5" s="10">
        <v>1</v>
      </c>
      <c r="B5" s="10">
        <v>2</v>
      </c>
      <c r="C5" s="10">
        <v>3</v>
      </c>
      <c r="D5" s="10">
        <v>4</v>
      </c>
    </row>
    <row r="6" spans="1:5" x14ac:dyDescent="0.2">
      <c r="A6" s="11" t="s">
        <v>121</v>
      </c>
      <c r="B6" s="12" t="s">
        <v>122</v>
      </c>
      <c r="C6" s="13">
        <f>SUM(C7:C14)</f>
        <v>21860.68</v>
      </c>
      <c r="D6" s="13">
        <f>SUM(D7:D14)</f>
        <v>80784.11</v>
      </c>
    </row>
    <row r="7" spans="1:5" x14ac:dyDescent="0.2">
      <c r="A7" s="14" t="s">
        <v>123</v>
      </c>
      <c r="B7" s="12" t="s">
        <v>124</v>
      </c>
      <c r="C7" s="15">
        <v>109.54</v>
      </c>
      <c r="D7" s="15">
        <v>157.13999999999999</v>
      </c>
    </row>
    <row r="8" spans="1:5" x14ac:dyDescent="0.2">
      <c r="A8" s="11" t="s">
        <v>125</v>
      </c>
      <c r="B8" s="12" t="s">
        <v>126</v>
      </c>
      <c r="C8" s="16">
        <v>21745.39</v>
      </c>
      <c r="D8" s="16">
        <v>80610.100000000006</v>
      </c>
    </row>
    <row r="9" spans="1:5" x14ac:dyDescent="0.2">
      <c r="A9" s="11" t="s">
        <v>127</v>
      </c>
      <c r="B9" s="12" t="s">
        <v>128</v>
      </c>
      <c r="C9" s="16">
        <v>5.75</v>
      </c>
      <c r="D9" s="16">
        <v>16.87</v>
      </c>
    </row>
    <row r="10" spans="1:5" ht="12.75" customHeight="1" x14ac:dyDescent="0.2">
      <c r="A10" s="11" t="s">
        <v>129</v>
      </c>
      <c r="B10" s="12" t="s">
        <v>130</v>
      </c>
      <c r="C10" s="16">
        <v>0</v>
      </c>
      <c r="D10" s="16">
        <v>0</v>
      </c>
    </row>
    <row r="11" spans="1:5" x14ac:dyDescent="0.2">
      <c r="A11" s="11" t="s">
        <v>131</v>
      </c>
      <c r="B11" s="12" t="s">
        <v>132</v>
      </c>
      <c r="C11" s="16">
        <v>0</v>
      </c>
      <c r="D11" s="16">
        <v>0</v>
      </c>
    </row>
    <row r="12" spans="1:5" ht="12.75" customHeight="1" x14ac:dyDescent="0.2">
      <c r="A12" s="11" t="s">
        <v>133</v>
      </c>
      <c r="B12" s="12" t="s">
        <v>134</v>
      </c>
      <c r="C12" s="16">
        <v>0</v>
      </c>
      <c r="D12" s="16">
        <v>0</v>
      </c>
    </row>
    <row r="13" spans="1:5" ht="12.75" customHeight="1" x14ac:dyDescent="0.2">
      <c r="A13" s="11" t="s">
        <v>135</v>
      </c>
      <c r="B13" s="12" t="s">
        <v>136</v>
      </c>
      <c r="C13" s="16">
        <v>0</v>
      </c>
      <c r="D13" s="16">
        <v>0</v>
      </c>
    </row>
    <row r="14" spans="1:5" x14ac:dyDescent="0.2">
      <c r="A14" s="11" t="s">
        <v>137</v>
      </c>
      <c r="B14" s="12" t="s">
        <v>138</v>
      </c>
      <c r="C14" s="16">
        <v>0</v>
      </c>
      <c r="D14" s="16">
        <v>0</v>
      </c>
    </row>
  </sheetData>
  <pageMargins left="0.59055118110236227" right="0.39370078740157483" top="0.78740157480314965" bottom="0.78740157480314965" header="0.51181102362204722" footer="0.51181102362204722"/>
  <pageSetup paperSize="9" scale="98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49" sqref="A1:XFD1048576"/>
    </sheetView>
  </sheetViews>
  <sheetFormatPr defaultColWidth="9.140625" defaultRowHeight="12.75" x14ac:dyDescent="0.2"/>
  <cols>
    <col min="1" max="16384" width="9.140625" style="6"/>
  </cols>
  <sheetData/>
  <pageMargins left="0.39370078740157483" right="0.19685039370078741" top="0" bottom="0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zoomScaleNormal="100" workbookViewId="0">
      <selection activeCell="E20" sqref="E20"/>
    </sheetView>
  </sheetViews>
  <sheetFormatPr defaultColWidth="9.140625" defaultRowHeight="12.75" x14ac:dyDescent="0.2"/>
  <cols>
    <col min="1" max="1" width="59" style="6" customWidth="1"/>
    <col min="2" max="2" width="10.28515625" style="6" customWidth="1"/>
    <col min="3" max="3" width="16.28515625" style="6" customWidth="1"/>
    <col min="4" max="5" width="9.140625" style="6"/>
    <col min="6" max="6" width="14.5703125" style="6" customWidth="1"/>
    <col min="7" max="16384" width="9.140625" style="6"/>
  </cols>
  <sheetData>
    <row r="1" spans="1:6" ht="15.75" x14ac:dyDescent="0.25">
      <c r="A1" s="18" t="s">
        <v>140</v>
      </c>
      <c r="D1" s="8"/>
      <c r="E1" s="8"/>
      <c r="F1" s="8"/>
    </row>
    <row r="2" spans="1:6" ht="15.75" x14ac:dyDescent="0.25">
      <c r="B2" s="18" t="s">
        <v>141</v>
      </c>
      <c r="D2" s="8"/>
      <c r="E2" s="8"/>
      <c r="F2" s="8"/>
    </row>
    <row r="3" spans="1:6" x14ac:dyDescent="0.2">
      <c r="A3" s="5"/>
      <c r="B3" s="8"/>
      <c r="C3" s="8"/>
      <c r="D3" s="8"/>
      <c r="E3" s="8"/>
      <c r="F3" s="8"/>
    </row>
    <row r="4" spans="1:6" ht="51" customHeight="1" x14ac:dyDescent="0.2">
      <c r="A4" s="19" t="s">
        <v>1</v>
      </c>
      <c r="B4" s="19" t="s">
        <v>2</v>
      </c>
      <c r="C4" s="19" t="s">
        <v>142</v>
      </c>
      <c r="D4" s="20"/>
      <c r="E4" s="20"/>
      <c r="F4" s="20"/>
    </row>
    <row r="5" spans="1:6" ht="19.5" customHeight="1" x14ac:dyDescent="0.2">
      <c r="A5" s="19">
        <v>1</v>
      </c>
      <c r="B5" s="19">
        <v>2</v>
      </c>
      <c r="C5" s="19">
        <v>3</v>
      </c>
      <c r="D5" s="20"/>
      <c r="E5" s="20"/>
      <c r="F5" s="20"/>
    </row>
    <row r="6" spans="1:6" ht="31.5" x14ac:dyDescent="0.25">
      <c r="A6" s="21" t="s">
        <v>143</v>
      </c>
      <c r="B6" s="22" t="s">
        <v>144</v>
      </c>
      <c r="C6" s="21">
        <v>8</v>
      </c>
      <c r="D6" s="20"/>
      <c r="E6" s="20"/>
      <c r="F6" s="20"/>
    </row>
    <row r="7" spans="1:6" ht="31.5" x14ac:dyDescent="0.25">
      <c r="A7" s="21" t="s">
        <v>145</v>
      </c>
      <c r="B7" s="22" t="s">
        <v>146</v>
      </c>
      <c r="C7" s="21">
        <v>57</v>
      </c>
      <c r="D7" s="20"/>
      <c r="E7" s="20"/>
      <c r="F7" s="20"/>
    </row>
    <row r="8" spans="1:6" ht="31.5" x14ac:dyDescent="0.25">
      <c r="A8" s="21" t="s">
        <v>147</v>
      </c>
      <c r="B8" s="22" t="s">
        <v>148</v>
      </c>
      <c r="C8" s="21">
        <v>16</v>
      </c>
      <c r="D8" s="20"/>
      <c r="E8" s="20"/>
      <c r="F8" s="20"/>
    </row>
    <row r="9" spans="1:6" ht="47.25" x14ac:dyDescent="0.25">
      <c r="A9" s="21" t="s">
        <v>149</v>
      </c>
      <c r="B9" s="22" t="s">
        <v>150</v>
      </c>
      <c r="C9" s="21">
        <v>377</v>
      </c>
      <c r="D9" s="20"/>
      <c r="E9" s="20"/>
      <c r="F9" s="20"/>
    </row>
    <row r="10" spans="1:6" ht="21.75" customHeight="1" x14ac:dyDescent="0.25">
      <c r="A10" s="21" t="s">
        <v>151</v>
      </c>
      <c r="B10" s="22" t="s">
        <v>152</v>
      </c>
      <c r="C10" s="21">
        <v>10</v>
      </c>
      <c r="D10" s="20"/>
      <c r="E10" s="20"/>
      <c r="F10" s="20"/>
    </row>
    <row r="11" spans="1:6" ht="21" customHeight="1" x14ac:dyDescent="0.25">
      <c r="A11" s="21" t="s">
        <v>153</v>
      </c>
      <c r="B11" s="22" t="s">
        <v>154</v>
      </c>
      <c r="C11" s="21">
        <v>1</v>
      </c>
      <c r="D11" s="20"/>
      <c r="E11" s="20"/>
      <c r="F11" s="20"/>
    </row>
    <row r="12" spans="1:6" ht="15.75" x14ac:dyDescent="0.25">
      <c r="A12" s="21" t="s">
        <v>155</v>
      </c>
      <c r="B12" s="22" t="s">
        <v>156</v>
      </c>
      <c r="C12" s="21">
        <v>0</v>
      </c>
      <c r="D12" s="20"/>
      <c r="E12" s="20"/>
      <c r="F12" s="20"/>
    </row>
    <row r="13" spans="1:6" ht="18.75" customHeight="1" x14ac:dyDescent="0.25">
      <c r="A13" s="21" t="s">
        <v>157</v>
      </c>
      <c r="B13" s="22" t="s">
        <v>158</v>
      </c>
      <c r="C13" s="21">
        <v>0</v>
      </c>
      <c r="D13" s="20"/>
      <c r="E13" s="20"/>
      <c r="F13" s="20"/>
    </row>
    <row r="14" spans="1:6" ht="31.5" x14ac:dyDescent="0.25">
      <c r="A14" s="21" t="s">
        <v>159</v>
      </c>
      <c r="B14" s="22" t="s">
        <v>160</v>
      </c>
      <c r="C14" s="21">
        <v>339</v>
      </c>
      <c r="D14" s="20"/>
      <c r="E14" s="20"/>
      <c r="F14" s="20"/>
    </row>
    <row r="15" spans="1:6" ht="21.75" customHeight="1" x14ac:dyDescent="0.25">
      <c r="A15" s="21" t="s">
        <v>151</v>
      </c>
      <c r="B15" s="22" t="s">
        <v>161</v>
      </c>
      <c r="C15" s="21">
        <v>6</v>
      </c>
      <c r="D15" s="20"/>
      <c r="E15" s="20"/>
      <c r="F15" s="20"/>
    </row>
    <row r="16" spans="1:6" ht="21" customHeight="1" x14ac:dyDescent="0.25">
      <c r="A16" s="21" t="s">
        <v>153</v>
      </c>
      <c r="B16" s="22" t="s">
        <v>162</v>
      </c>
      <c r="C16" s="21">
        <v>0</v>
      </c>
      <c r="D16" s="20"/>
      <c r="E16" s="20"/>
      <c r="F16" s="20"/>
    </row>
    <row r="17" spans="1:6" ht="15.75" x14ac:dyDescent="0.25">
      <c r="A17" s="21" t="s">
        <v>155</v>
      </c>
      <c r="B17" s="22" t="s">
        <v>163</v>
      </c>
      <c r="C17" s="21">
        <v>0</v>
      </c>
      <c r="D17" s="20"/>
      <c r="E17" s="20"/>
      <c r="F17" s="20"/>
    </row>
    <row r="18" spans="1:6" ht="18.75" customHeight="1" x14ac:dyDescent="0.25">
      <c r="A18" s="21" t="s">
        <v>157</v>
      </c>
      <c r="B18" s="22" t="s">
        <v>164</v>
      </c>
      <c r="C18" s="21">
        <v>0</v>
      </c>
      <c r="D18" s="20"/>
      <c r="E18" s="20"/>
      <c r="F18" s="20"/>
    </row>
    <row r="19" spans="1:6" ht="15.75" customHeight="1" x14ac:dyDescent="0.25">
      <c r="A19" s="21" t="s">
        <v>165</v>
      </c>
      <c r="B19" s="22" t="s">
        <v>166</v>
      </c>
      <c r="C19" s="21">
        <v>1314</v>
      </c>
      <c r="D19" s="20"/>
      <c r="E19" s="20"/>
      <c r="F19" s="20"/>
    </row>
    <row r="20" spans="1:6" x14ac:dyDescent="0.2">
      <c r="A20" s="20"/>
      <c r="B20" s="23"/>
      <c r="C20" s="23"/>
      <c r="D20" s="23"/>
      <c r="E20" s="23"/>
      <c r="F20" s="20"/>
    </row>
    <row r="21" spans="1:6" x14ac:dyDescent="0.2">
      <c r="A21" s="20"/>
      <c r="B21" s="23"/>
      <c r="C21" s="23"/>
      <c r="D21" s="23"/>
      <c r="E21" s="23"/>
      <c r="F21" s="20"/>
    </row>
    <row r="22" spans="1:6" x14ac:dyDescent="0.2">
      <c r="A22" s="20"/>
      <c r="B22" s="20"/>
      <c r="C22" s="20"/>
      <c r="D22" s="20"/>
      <c r="E22" s="20"/>
      <c r="F22" s="20"/>
    </row>
  </sheetData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23" zoomScaleNormal="100" workbookViewId="0">
      <selection activeCell="I14" sqref="I14"/>
    </sheetView>
  </sheetViews>
  <sheetFormatPr defaultColWidth="9.140625" defaultRowHeight="12.75" x14ac:dyDescent="0.2"/>
  <cols>
    <col min="1" max="1" width="20.42578125" style="6" customWidth="1"/>
    <col min="2" max="7" width="9.140625" style="6"/>
    <col min="8" max="8" width="11.28515625" style="6" customWidth="1"/>
    <col min="9" max="16384" width="9.140625" style="6"/>
  </cols>
  <sheetData>
    <row r="1" spans="1:8" ht="15.75" x14ac:dyDescent="0.25">
      <c r="B1" s="24"/>
      <c r="C1" s="24"/>
      <c r="D1" s="2" t="s">
        <v>167</v>
      </c>
      <c r="E1" s="24"/>
      <c r="F1" s="24"/>
      <c r="G1" s="24"/>
      <c r="H1" s="24"/>
    </row>
    <row r="2" spans="1:8" ht="19.5" x14ac:dyDescent="0.3">
      <c r="A2" s="25"/>
      <c r="B2" s="26"/>
      <c r="C2" s="24"/>
      <c r="D2" s="2" t="s">
        <v>168</v>
      </c>
      <c r="E2" s="24"/>
      <c r="F2" s="24"/>
      <c r="G2" s="24"/>
      <c r="H2" s="24"/>
    </row>
    <row r="3" spans="1:8" x14ac:dyDescent="0.2">
      <c r="A3" s="27"/>
      <c r="B3" s="24"/>
      <c r="C3" s="24"/>
      <c r="D3" s="24"/>
      <c r="E3" s="24"/>
      <c r="F3" s="24"/>
      <c r="G3" s="24"/>
      <c r="H3" s="24"/>
    </row>
    <row r="4" spans="1:8" ht="20.25" customHeight="1" x14ac:dyDescent="0.2">
      <c r="A4" s="109" t="s">
        <v>1</v>
      </c>
      <c r="B4" s="109" t="s">
        <v>2</v>
      </c>
      <c r="C4" s="109" t="s">
        <v>4</v>
      </c>
      <c r="D4" s="109"/>
      <c r="E4" s="109"/>
      <c r="F4" s="109" t="s">
        <v>9</v>
      </c>
      <c r="G4" s="109"/>
      <c r="H4" s="109"/>
    </row>
    <row r="5" spans="1:8" x14ac:dyDescent="0.2">
      <c r="A5" s="109"/>
      <c r="B5" s="110"/>
      <c r="C5" s="109" t="s">
        <v>5</v>
      </c>
      <c r="D5" s="109"/>
      <c r="E5" s="107" t="s">
        <v>6</v>
      </c>
      <c r="F5" s="109" t="s">
        <v>5</v>
      </c>
      <c r="G5" s="109"/>
      <c r="H5" s="107" t="s">
        <v>169</v>
      </c>
    </row>
    <row r="6" spans="1:8" ht="5.25" customHeight="1" x14ac:dyDescent="0.2">
      <c r="A6" s="109"/>
      <c r="B6" s="110"/>
      <c r="C6" s="109"/>
      <c r="D6" s="109"/>
      <c r="E6" s="108"/>
      <c r="F6" s="109"/>
      <c r="G6" s="109"/>
      <c r="H6" s="108"/>
    </row>
    <row r="7" spans="1:8" ht="3.75" hidden="1" customHeight="1" thickBot="1" x14ac:dyDescent="0.25">
      <c r="A7" s="109"/>
      <c r="B7" s="110"/>
      <c r="C7" s="109"/>
      <c r="D7" s="109"/>
      <c r="E7" s="108"/>
      <c r="F7" s="109"/>
      <c r="G7" s="109"/>
      <c r="H7" s="108"/>
    </row>
    <row r="8" spans="1:8" x14ac:dyDescent="0.2">
      <c r="A8" s="109"/>
      <c r="B8" s="110"/>
      <c r="C8" s="107" t="s">
        <v>7</v>
      </c>
      <c r="D8" s="107" t="s">
        <v>8</v>
      </c>
      <c r="E8" s="108"/>
      <c r="F8" s="107" t="s">
        <v>7</v>
      </c>
      <c r="G8" s="107" t="s">
        <v>8</v>
      </c>
      <c r="H8" s="108"/>
    </row>
    <row r="9" spans="1:8" x14ac:dyDescent="0.2">
      <c r="A9" s="109"/>
      <c r="B9" s="110"/>
      <c r="C9" s="108"/>
      <c r="D9" s="108"/>
      <c r="E9" s="108"/>
      <c r="F9" s="108"/>
      <c r="G9" s="108"/>
      <c r="H9" s="108"/>
    </row>
    <row r="10" spans="1:8" ht="23.25" customHeight="1" x14ac:dyDescent="0.2">
      <c r="A10" s="109"/>
      <c r="B10" s="110"/>
      <c r="C10" s="108"/>
      <c r="D10" s="108"/>
      <c r="E10" s="108"/>
      <c r="F10" s="108"/>
      <c r="G10" s="108"/>
      <c r="H10" s="108"/>
    </row>
    <row r="11" spans="1:8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117.75" customHeight="1" x14ac:dyDescent="0.2">
      <c r="A12" s="28" t="s">
        <v>170</v>
      </c>
      <c r="B12" s="12" t="s">
        <v>171</v>
      </c>
      <c r="C12" s="28"/>
      <c r="D12" s="28"/>
      <c r="E12" s="29"/>
      <c r="F12" s="28"/>
      <c r="G12" s="28"/>
      <c r="H12" s="29"/>
    </row>
    <row r="13" spans="1:8" ht="21.75" customHeight="1" x14ac:dyDescent="0.2">
      <c r="A13" s="28" t="s">
        <v>172</v>
      </c>
      <c r="B13" s="12" t="s">
        <v>173</v>
      </c>
      <c r="C13" s="28"/>
      <c r="D13" s="28"/>
      <c r="E13" s="29"/>
      <c r="F13" s="28"/>
      <c r="G13" s="28"/>
      <c r="H13" s="29"/>
    </row>
    <row r="14" spans="1:8" ht="109.15" customHeight="1" x14ac:dyDescent="0.2">
      <c r="A14" s="28" t="s">
        <v>174</v>
      </c>
      <c r="B14" s="12" t="s">
        <v>175</v>
      </c>
      <c r="C14" s="28"/>
      <c r="D14" s="28"/>
      <c r="E14" s="29"/>
      <c r="F14" s="28"/>
      <c r="G14" s="28"/>
      <c r="H14" s="29"/>
    </row>
    <row r="15" spans="1:8" ht="43.15" customHeight="1" x14ac:dyDescent="0.2">
      <c r="A15" s="28" t="s">
        <v>19</v>
      </c>
      <c r="B15" s="12" t="s">
        <v>176</v>
      </c>
      <c r="C15" s="28"/>
      <c r="D15" s="28"/>
      <c r="E15" s="29"/>
      <c r="F15" s="28"/>
      <c r="G15" s="28"/>
      <c r="H15" s="29"/>
    </row>
    <row r="16" spans="1:8" ht="28.9" customHeight="1" x14ac:dyDescent="0.2">
      <c r="A16" s="28" t="s">
        <v>177</v>
      </c>
      <c r="B16" s="12" t="s">
        <v>178</v>
      </c>
      <c r="C16" s="28"/>
      <c r="D16" s="28"/>
      <c r="E16" s="29"/>
      <c r="F16" s="28"/>
      <c r="G16" s="28"/>
      <c r="H16" s="29"/>
    </row>
    <row r="17" spans="1:8" ht="31.15" customHeight="1" x14ac:dyDescent="0.2">
      <c r="A17" s="28" t="s">
        <v>21</v>
      </c>
      <c r="B17" s="12" t="s">
        <v>179</v>
      </c>
      <c r="C17" s="28"/>
      <c r="D17" s="28"/>
      <c r="E17" s="29"/>
      <c r="F17" s="28"/>
      <c r="G17" s="28"/>
      <c r="H17" s="29"/>
    </row>
    <row r="18" spans="1:8" ht="43.9" customHeight="1" x14ac:dyDescent="0.2">
      <c r="A18" s="28" t="s">
        <v>22</v>
      </c>
      <c r="B18" s="12" t="s">
        <v>180</v>
      </c>
      <c r="C18" s="28"/>
      <c r="D18" s="28"/>
      <c r="E18" s="29"/>
      <c r="F18" s="28"/>
      <c r="G18" s="28"/>
      <c r="H18" s="29"/>
    </row>
    <row r="19" spans="1:8" ht="25.5" x14ac:dyDescent="0.2">
      <c r="A19" s="28" t="s">
        <v>181</v>
      </c>
      <c r="B19" s="12" t="s">
        <v>182</v>
      </c>
      <c r="C19" s="28"/>
      <c r="D19" s="28"/>
      <c r="E19" s="29"/>
      <c r="F19" s="28"/>
      <c r="G19" s="28"/>
      <c r="H19" s="29"/>
    </row>
    <row r="20" spans="1:8" ht="51" customHeight="1" x14ac:dyDescent="0.2">
      <c r="A20" s="28" t="s">
        <v>183</v>
      </c>
      <c r="B20" s="12" t="s">
        <v>184</v>
      </c>
      <c r="C20" s="28"/>
      <c r="D20" s="28"/>
      <c r="E20" s="29"/>
      <c r="F20" s="28"/>
      <c r="G20" s="28"/>
      <c r="H20" s="29"/>
    </row>
    <row r="21" spans="1:8" ht="44.25" customHeight="1" x14ac:dyDescent="0.2">
      <c r="A21" s="28" t="s">
        <v>185</v>
      </c>
      <c r="B21" s="12" t="s">
        <v>186</v>
      </c>
      <c r="C21" s="28"/>
      <c r="D21" s="28"/>
      <c r="E21" s="29"/>
      <c r="F21" s="28"/>
      <c r="G21" s="28"/>
      <c r="H21" s="29"/>
    </row>
    <row r="22" spans="1:8" ht="27.75" customHeight="1" x14ac:dyDescent="0.2">
      <c r="A22" s="28" t="s">
        <v>187</v>
      </c>
      <c r="B22" s="12" t="s">
        <v>188</v>
      </c>
      <c r="C22" s="28"/>
      <c r="D22" s="28"/>
      <c r="E22" s="29"/>
      <c r="F22" s="28"/>
      <c r="G22" s="28"/>
      <c r="H22" s="29"/>
    </row>
    <row r="23" spans="1:8" ht="32.25" customHeight="1" x14ac:dyDescent="0.2">
      <c r="A23" s="28" t="s">
        <v>189</v>
      </c>
      <c r="B23" s="12" t="s">
        <v>190</v>
      </c>
      <c r="C23" s="28"/>
      <c r="D23" s="28"/>
      <c r="E23" s="29"/>
      <c r="F23" s="28"/>
      <c r="G23" s="28"/>
      <c r="H23" s="29"/>
    </row>
    <row r="24" spans="1:8" ht="22.5" customHeight="1" x14ac:dyDescent="0.2">
      <c r="A24" s="28" t="s">
        <v>191</v>
      </c>
      <c r="B24" s="12" t="s">
        <v>192</v>
      </c>
      <c r="C24" s="28"/>
      <c r="D24" s="28"/>
      <c r="E24" s="29"/>
      <c r="F24" s="28"/>
      <c r="G24" s="28"/>
      <c r="H24" s="29"/>
    </row>
    <row r="25" spans="1:8" ht="109.15" customHeight="1" x14ac:dyDescent="0.2">
      <c r="A25" s="28" t="s">
        <v>193</v>
      </c>
      <c r="B25" s="12" t="s">
        <v>194</v>
      </c>
      <c r="C25" s="28"/>
      <c r="D25" s="28"/>
      <c r="E25" s="29"/>
      <c r="F25" s="28"/>
      <c r="G25" s="28"/>
      <c r="H25" s="29"/>
    </row>
    <row r="26" spans="1:8" ht="39.6" customHeight="1" x14ac:dyDescent="0.2">
      <c r="A26" s="28" t="s">
        <v>19</v>
      </c>
      <c r="B26" s="12" t="s">
        <v>195</v>
      </c>
      <c r="C26" s="28"/>
      <c r="D26" s="28"/>
      <c r="E26" s="29"/>
      <c r="F26" s="28"/>
      <c r="G26" s="28"/>
      <c r="H26" s="29"/>
    </row>
    <row r="27" spans="1:8" ht="33" customHeight="1" x14ac:dyDescent="0.2">
      <c r="A27" s="28" t="s">
        <v>177</v>
      </c>
      <c r="B27" s="12" t="s">
        <v>196</v>
      </c>
      <c r="C27" s="28"/>
      <c r="D27" s="28"/>
      <c r="E27" s="29"/>
      <c r="F27" s="28"/>
      <c r="G27" s="28"/>
      <c r="H27" s="29"/>
    </row>
    <row r="28" spans="1:8" ht="30" customHeight="1" x14ac:dyDescent="0.2">
      <c r="A28" s="28" t="s">
        <v>21</v>
      </c>
      <c r="B28" s="12" t="s">
        <v>197</v>
      </c>
      <c r="C28" s="28"/>
      <c r="D28" s="28"/>
      <c r="E28" s="29"/>
      <c r="F28" s="28"/>
      <c r="G28" s="28"/>
      <c r="H28" s="29"/>
    </row>
    <row r="29" spans="1:8" ht="49.15" customHeight="1" x14ac:dyDescent="0.2">
      <c r="A29" s="28" t="s">
        <v>22</v>
      </c>
      <c r="B29" s="12" t="s">
        <v>198</v>
      </c>
      <c r="C29" s="28"/>
      <c r="D29" s="28"/>
      <c r="E29" s="29"/>
      <c r="F29" s="28"/>
      <c r="G29" s="28"/>
      <c r="H29" s="29"/>
    </row>
    <row r="30" spans="1:8" ht="38.25" x14ac:dyDescent="0.2">
      <c r="A30" s="28" t="s">
        <v>199</v>
      </c>
      <c r="B30" s="12" t="s">
        <v>200</v>
      </c>
      <c r="C30" s="28"/>
      <c r="D30" s="28"/>
      <c r="E30" s="29"/>
      <c r="F30" s="28"/>
      <c r="G30" s="28"/>
      <c r="H30" s="29"/>
    </row>
    <row r="31" spans="1:8" ht="38.25" x14ac:dyDescent="0.2">
      <c r="A31" s="28" t="s">
        <v>201</v>
      </c>
      <c r="B31" s="12" t="s">
        <v>202</v>
      </c>
      <c r="C31" s="28"/>
      <c r="D31" s="28"/>
      <c r="E31" s="29"/>
      <c r="F31" s="28"/>
      <c r="G31" s="28"/>
      <c r="H31" s="29"/>
    </row>
  </sheetData>
  <mergeCells count="12">
    <mergeCell ref="C8:C10"/>
    <mergeCell ref="D8:D10"/>
    <mergeCell ref="F8:F10"/>
    <mergeCell ref="G8:G10"/>
    <mergeCell ref="A4:A10"/>
    <mergeCell ref="B4:B10"/>
    <mergeCell ref="C4:E4"/>
    <mergeCell ref="F4:H4"/>
    <mergeCell ref="C5:D7"/>
    <mergeCell ref="E5:E10"/>
    <mergeCell ref="F5:G7"/>
    <mergeCell ref="H5:H10"/>
  </mergeCells>
  <pageMargins left="0.74803149606299213" right="0.74803149606299213" top="0.98425196850393704" bottom="0.98425196850393704" header="0.51181102362204722" footer="0.51181102362204722"/>
  <pageSetup paperSize="9" scale="99" fitToHeight="2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6384" width="9.140625" style="6"/>
  </cols>
  <sheetData/>
  <pageMargins left="0.39370078740157483" right="0.19685039370078741" top="0.78740157480314965" bottom="0.98425196850393704" header="0.51181102362204722" footer="0.51181102362204722"/>
  <pageSetup paperSize="9" scale="87" fitToHeight="4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H15" sqref="H15"/>
    </sheetView>
  </sheetViews>
  <sheetFormatPr defaultColWidth="9.140625" defaultRowHeight="12.75" x14ac:dyDescent="0.2"/>
  <cols>
    <col min="1" max="1" width="42.7109375" style="6" customWidth="1"/>
    <col min="2" max="2" width="9.5703125" style="6" customWidth="1"/>
    <col min="3" max="3" width="11.85546875" style="6" customWidth="1"/>
    <col min="4" max="4" width="21.7109375" style="6" customWidth="1"/>
    <col min="5" max="16384" width="9.140625" style="6"/>
  </cols>
  <sheetData>
    <row r="1" spans="1:6" ht="15" x14ac:dyDescent="0.2">
      <c r="B1" s="30" t="s">
        <v>204</v>
      </c>
      <c r="C1" s="8"/>
    </row>
    <row r="2" spans="1:6" ht="15.75" x14ac:dyDescent="0.25">
      <c r="B2" s="2" t="s">
        <v>205</v>
      </c>
      <c r="C2" s="8"/>
    </row>
    <row r="3" spans="1:6" x14ac:dyDescent="0.2">
      <c r="A3" s="7"/>
      <c r="B3" s="8"/>
      <c r="C3" s="8"/>
    </row>
    <row r="4" spans="1:6" ht="25.5" x14ac:dyDescent="0.2">
      <c r="A4" s="9" t="s">
        <v>1</v>
      </c>
      <c r="B4" s="9" t="s">
        <v>2</v>
      </c>
      <c r="C4" s="9" t="s">
        <v>206</v>
      </c>
      <c r="D4" s="31" t="s">
        <v>142</v>
      </c>
    </row>
    <row r="5" spans="1:6" x14ac:dyDescent="0.2">
      <c r="A5" s="17">
        <v>1</v>
      </c>
      <c r="B5" s="17">
        <v>2</v>
      </c>
      <c r="C5" s="17">
        <v>3</v>
      </c>
      <c r="D5" s="17">
        <v>4</v>
      </c>
    </row>
    <row r="6" spans="1:6" ht="25.5" x14ac:dyDescent="0.2">
      <c r="A6" s="11" t="s">
        <v>207</v>
      </c>
      <c r="B6" s="32" t="s">
        <v>208</v>
      </c>
      <c r="C6" s="33" t="s">
        <v>209</v>
      </c>
      <c r="D6" s="34"/>
    </row>
    <row r="7" spans="1:6" ht="25.5" x14ac:dyDescent="0.2">
      <c r="A7" s="11" t="s">
        <v>210</v>
      </c>
      <c r="B7" s="32" t="s">
        <v>211</v>
      </c>
      <c r="C7" s="33" t="s">
        <v>209</v>
      </c>
      <c r="D7" s="34"/>
    </row>
    <row r="8" spans="1:6" ht="25.5" x14ac:dyDescent="0.2">
      <c r="A8" s="11" t="s">
        <v>212</v>
      </c>
      <c r="B8" s="32" t="s">
        <v>213</v>
      </c>
      <c r="C8" s="33" t="s">
        <v>209</v>
      </c>
      <c r="D8" s="34"/>
    </row>
    <row r="9" spans="1:6" x14ac:dyDescent="0.2">
      <c r="A9" s="11" t="s">
        <v>214</v>
      </c>
      <c r="B9" s="32" t="s">
        <v>215</v>
      </c>
      <c r="C9" s="35" t="s">
        <v>216</v>
      </c>
      <c r="D9" s="34"/>
      <c r="F9" s="36"/>
    </row>
    <row r="10" spans="1:6" ht="25.5" x14ac:dyDescent="0.2">
      <c r="A10" s="11" t="s">
        <v>217</v>
      </c>
      <c r="B10" s="32" t="s">
        <v>218</v>
      </c>
      <c r="C10" s="35" t="s">
        <v>216</v>
      </c>
      <c r="D10" s="34"/>
      <c r="F10" s="36"/>
    </row>
    <row r="11" spans="1:6" ht="25.5" x14ac:dyDescent="0.2">
      <c r="A11" s="11" t="s">
        <v>219</v>
      </c>
      <c r="B11" s="32" t="s">
        <v>220</v>
      </c>
      <c r="C11" s="35" t="s">
        <v>216</v>
      </c>
      <c r="D11" s="37"/>
    </row>
    <row r="12" spans="1:6" ht="40.5" customHeight="1" x14ac:dyDescent="0.2">
      <c r="A12" s="11" t="s">
        <v>221</v>
      </c>
      <c r="B12" s="32" t="s">
        <v>222</v>
      </c>
      <c r="C12" s="35" t="s">
        <v>223</v>
      </c>
      <c r="D12" s="37"/>
    </row>
    <row r="13" spans="1:6" x14ac:dyDescent="0.2">
      <c r="A13" s="11" t="s">
        <v>224</v>
      </c>
      <c r="B13" s="32" t="s">
        <v>225</v>
      </c>
      <c r="C13" s="35" t="s">
        <v>226</v>
      </c>
      <c r="D13" s="37"/>
    </row>
    <row r="14" spans="1:6" ht="25.5" x14ac:dyDescent="0.2">
      <c r="A14" s="11" t="s">
        <v>227</v>
      </c>
      <c r="B14" s="32" t="s">
        <v>228</v>
      </c>
      <c r="C14" s="35" t="s">
        <v>229</v>
      </c>
      <c r="D14" s="37"/>
    </row>
    <row r="15" spans="1:6" ht="25.5" x14ac:dyDescent="0.2">
      <c r="A15" s="11" t="s">
        <v>230</v>
      </c>
      <c r="B15" s="32" t="s">
        <v>231</v>
      </c>
      <c r="C15" s="35" t="s">
        <v>229</v>
      </c>
      <c r="D15" s="37"/>
    </row>
    <row r="16" spans="1:6" ht="25.5" x14ac:dyDescent="0.2">
      <c r="A16" s="11" t="s">
        <v>232</v>
      </c>
      <c r="B16" s="32" t="s">
        <v>233</v>
      </c>
      <c r="C16" s="35" t="s">
        <v>229</v>
      </c>
      <c r="D16" s="37"/>
    </row>
    <row r="17" spans="1:4" x14ac:dyDescent="0.2">
      <c r="A17" s="11" t="s">
        <v>234</v>
      </c>
      <c r="B17" s="32" t="s">
        <v>235</v>
      </c>
      <c r="C17" s="35" t="s">
        <v>229</v>
      </c>
      <c r="D17" s="37"/>
    </row>
    <row r="18" spans="1:4" ht="25.5" x14ac:dyDescent="0.2">
      <c r="A18" s="11" t="s">
        <v>236</v>
      </c>
      <c r="B18" s="32" t="s">
        <v>235</v>
      </c>
      <c r="C18" s="35" t="s">
        <v>229</v>
      </c>
      <c r="D18" s="37"/>
    </row>
    <row r="19" spans="1:4" x14ac:dyDescent="0.2">
      <c r="A19" s="38"/>
      <c r="B19" s="39"/>
      <c r="C19" s="40"/>
      <c r="D19" s="36"/>
    </row>
    <row r="20" spans="1:4" x14ac:dyDescent="0.2">
      <c r="A20" s="38"/>
      <c r="B20" s="39"/>
      <c r="C20" s="40"/>
      <c r="D20" s="36"/>
    </row>
    <row r="22" spans="1:4" ht="19.5" x14ac:dyDescent="0.3">
      <c r="A22" s="38" t="s">
        <v>237</v>
      </c>
      <c r="B22" s="41"/>
      <c r="D22" s="41"/>
    </row>
    <row r="23" spans="1:4" x14ac:dyDescent="0.2">
      <c r="A23" s="38"/>
      <c r="B23" s="42" t="s">
        <v>238</v>
      </c>
      <c r="C23" s="8"/>
      <c r="D23" s="42" t="s">
        <v>239</v>
      </c>
    </row>
    <row r="24" spans="1:4" x14ac:dyDescent="0.2">
      <c r="A24" s="38"/>
      <c r="B24" s="42" t="s">
        <v>240</v>
      </c>
      <c r="C24" s="8"/>
      <c r="D24" s="8"/>
    </row>
    <row r="25" spans="1:4" ht="13.15" x14ac:dyDescent="0.25">
      <c r="A25" s="38"/>
      <c r="B25" s="8"/>
      <c r="C25" s="8"/>
      <c r="D25" s="8"/>
    </row>
    <row r="26" spans="1:4" ht="19.5" x14ac:dyDescent="0.3">
      <c r="A26" s="38" t="s">
        <v>241</v>
      </c>
      <c r="B26" s="41"/>
      <c r="C26" s="8"/>
      <c r="D26" s="41"/>
    </row>
    <row r="27" spans="1:4" x14ac:dyDescent="0.2">
      <c r="A27" s="38" t="s">
        <v>242</v>
      </c>
      <c r="B27" s="42" t="s">
        <v>238</v>
      </c>
      <c r="C27" s="8"/>
      <c r="D27" s="42" t="s">
        <v>239</v>
      </c>
    </row>
    <row r="28" spans="1:4" x14ac:dyDescent="0.2">
      <c r="A28" s="38" t="s">
        <v>243</v>
      </c>
      <c r="B28" s="8"/>
      <c r="C28" s="8"/>
      <c r="D28" s="8"/>
    </row>
    <row r="29" spans="1:4" x14ac:dyDescent="0.2">
      <c r="A29" s="38" t="s">
        <v>244</v>
      </c>
      <c r="B29" s="8"/>
      <c r="C29" s="8"/>
      <c r="D29" s="8"/>
    </row>
    <row r="30" spans="1:4" x14ac:dyDescent="0.2">
      <c r="A30" s="38" t="s">
        <v>245</v>
      </c>
      <c r="B30" s="8"/>
      <c r="C30" s="8"/>
      <c r="D30" s="8"/>
    </row>
    <row r="31" spans="1:4" x14ac:dyDescent="0.2">
      <c r="A31" s="38" t="s">
        <v>246</v>
      </c>
      <c r="B31" s="8"/>
      <c r="C31" s="8"/>
      <c r="D31" s="8"/>
    </row>
    <row r="32" spans="1:4" x14ac:dyDescent="0.2">
      <c r="A32" s="38" t="s">
        <v>247</v>
      </c>
      <c r="B32" s="8"/>
      <c r="C32" s="8"/>
      <c r="D32" s="8"/>
    </row>
    <row r="33" spans="1:4" ht="13.15" x14ac:dyDescent="0.25">
      <c r="A33" s="38"/>
      <c r="B33" s="8"/>
      <c r="C33" s="8"/>
      <c r="D33" s="8"/>
    </row>
    <row r="34" spans="1:4" x14ac:dyDescent="0.2">
      <c r="A34" s="38" t="s">
        <v>248</v>
      </c>
      <c r="B34" s="43"/>
      <c r="C34" s="8"/>
      <c r="D34" s="44"/>
    </row>
    <row r="35" spans="1:4" ht="25.5" customHeight="1" x14ac:dyDescent="0.2">
      <c r="A35" s="8"/>
      <c r="B35" s="45" t="s">
        <v>238</v>
      </c>
      <c r="C35" s="8"/>
      <c r="D35" s="46" t="s">
        <v>249</v>
      </c>
    </row>
    <row r="36" spans="1:4" ht="13.15" x14ac:dyDescent="0.25">
      <c r="A36" s="8"/>
      <c r="B36" s="8"/>
      <c r="C36" s="8"/>
      <c r="D36" s="8"/>
    </row>
    <row r="37" spans="1:4" x14ac:dyDescent="0.2">
      <c r="A37" s="47" t="s">
        <v>250</v>
      </c>
      <c r="B37" s="8" t="s">
        <v>251</v>
      </c>
      <c r="C37" s="8" t="s">
        <v>252</v>
      </c>
      <c r="D37" s="8"/>
    </row>
  </sheetData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1206</vt:i4>
      </vt:variant>
    </vt:vector>
  </HeadingPairs>
  <TitlesOfParts>
    <vt:vector size="1213" baseType="lpstr"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Addr</vt:lpstr>
      <vt:lpstr>Email</vt:lpstr>
      <vt:lpstr>OnDate</vt:lpstr>
      <vt:lpstr>PartyTitle</vt:lpstr>
      <vt:lpstr>r_010_01_10</vt:lpstr>
      <vt:lpstr>r_010_01_4</vt:lpstr>
      <vt:lpstr>r_010_01_5</vt:lpstr>
      <vt:lpstr>r_010_01_6</vt:lpstr>
      <vt:lpstr>r_010_01_7</vt:lpstr>
      <vt:lpstr>r_010_01_8</vt:lpstr>
      <vt:lpstr>r_010_01_9</vt:lpstr>
      <vt:lpstr>r_010_02_10</vt:lpstr>
      <vt:lpstr>r_010_02_4</vt:lpstr>
      <vt:lpstr>r_010_02_5</vt:lpstr>
      <vt:lpstr>r_010_02_6</vt:lpstr>
      <vt:lpstr>r_010_02_7</vt:lpstr>
      <vt:lpstr>r_010_02_8</vt:lpstr>
      <vt:lpstr>r_010_02_9</vt:lpstr>
      <vt:lpstr>r_010_03_10</vt:lpstr>
      <vt:lpstr>r_010_03_4</vt:lpstr>
      <vt:lpstr>r_010_03_5</vt:lpstr>
      <vt:lpstr>r_010_03_6</vt:lpstr>
      <vt:lpstr>r_010_03_7</vt:lpstr>
      <vt:lpstr>r_010_03_8</vt:lpstr>
      <vt:lpstr>r_010_03_9</vt:lpstr>
      <vt:lpstr>r_010_10</vt:lpstr>
      <vt:lpstr>r_010_4</vt:lpstr>
      <vt:lpstr>r_010_5</vt:lpstr>
      <vt:lpstr>r_010_6</vt:lpstr>
      <vt:lpstr>r_010_7</vt:lpstr>
      <vt:lpstr>r_010_8</vt:lpstr>
      <vt:lpstr>r_010_9</vt:lpstr>
      <vt:lpstr>r_0101_01_10</vt:lpstr>
      <vt:lpstr>r_0101_01_4</vt:lpstr>
      <vt:lpstr>r_0101_01_5</vt:lpstr>
      <vt:lpstr>r_0101_01_6</vt:lpstr>
      <vt:lpstr>r_0101_01_7</vt:lpstr>
      <vt:lpstr>r_0101_01_8</vt:lpstr>
      <vt:lpstr>r_0101_01_9</vt:lpstr>
      <vt:lpstr>r_0101_011_10</vt:lpstr>
      <vt:lpstr>r_0101_011_4</vt:lpstr>
      <vt:lpstr>r_0101_011_5</vt:lpstr>
      <vt:lpstr>r_0101_011_6</vt:lpstr>
      <vt:lpstr>r_0101_011_7</vt:lpstr>
      <vt:lpstr>r_0101_011_8</vt:lpstr>
      <vt:lpstr>r_0101_011_9</vt:lpstr>
      <vt:lpstr>r_0101_012_10</vt:lpstr>
      <vt:lpstr>r_0101_012_4</vt:lpstr>
      <vt:lpstr>r_0101_012_5</vt:lpstr>
      <vt:lpstr>r_0101_012_6</vt:lpstr>
      <vt:lpstr>r_0101_012_7</vt:lpstr>
      <vt:lpstr>r_0101_012_8</vt:lpstr>
      <vt:lpstr>r_0101_012_9</vt:lpstr>
      <vt:lpstr>r_0101_013_10</vt:lpstr>
      <vt:lpstr>r_0101_013_4</vt:lpstr>
      <vt:lpstr>r_0101_013_5</vt:lpstr>
      <vt:lpstr>r_0101_013_6</vt:lpstr>
      <vt:lpstr>r_0101_013_7</vt:lpstr>
      <vt:lpstr>r_0101_013_8</vt:lpstr>
      <vt:lpstr>r_0101_013_9</vt:lpstr>
      <vt:lpstr>r_0101_014_10</vt:lpstr>
      <vt:lpstr>r_0101_014_4</vt:lpstr>
      <vt:lpstr>r_0101_014_5</vt:lpstr>
      <vt:lpstr>r_0101_014_6</vt:lpstr>
      <vt:lpstr>r_0101_014_7</vt:lpstr>
      <vt:lpstr>r_0101_014_8</vt:lpstr>
      <vt:lpstr>r_0101_014_9</vt:lpstr>
      <vt:lpstr>r_0101_02_10</vt:lpstr>
      <vt:lpstr>r_0101_02_4</vt:lpstr>
      <vt:lpstr>r_0101_02_5</vt:lpstr>
      <vt:lpstr>r_0101_02_6</vt:lpstr>
      <vt:lpstr>r_0101_02_7</vt:lpstr>
      <vt:lpstr>r_0101_02_8</vt:lpstr>
      <vt:lpstr>r_0101_02_9</vt:lpstr>
      <vt:lpstr>r_0101_021_10</vt:lpstr>
      <vt:lpstr>r_0101_021_4</vt:lpstr>
      <vt:lpstr>r_0101_021_5</vt:lpstr>
      <vt:lpstr>r_0101_021_6</vt:lpstr>
      <vt:lpstr>r_0101_021_7</vt:lpstr>
      <vt:lpstr>r_0101_021_8</vt:lpstr>
      <vt:lpstr>r_0101_021_9</vt:lpstr>
      <vt:lpstr>r_0101_022_10</vt:lpstr>
      <vt:lpstr>r_0101_022_4</vt:lpstr>
      <vt:lpstr>r_0101_022_5</vt:lpstr>
      <vt:lpstr>r_0101_022_6</vt:lpstr>
      <vt:lpstr>r_0101_022_7</vt:lpstr>
      <vt:lpstr>r_0101_022_8</vt:lpstr>
      <vt:lpstr>r_0101_022_9</vt:lpstr>
      <vt:lpstr>r_0101_023_10</vt:lpstr>
      <vt:lpstr>r_0101_023_4</vt:lpstr>
      <vt:lpstr>r_0101_023_5</vt:lpstr>
      <vt:lpstr>r_0101_023_6</vt:lpstr>
      <vt:lpstr>r_0101_023_7</vt:lpstr>
      <vt:lpstr>r_0101_023_8</vt:lpstr>
      <vt:lpstr>r_0101_023_9</vt:lpstr>
      <vt:lpstr>r_0101_024_10</vt:lpstr>
      <vt:lpstr>r_0101_024_4</vt:lpstr>
      <vt:lpstr>r_0101_024_5</vt:lpstr>
      <vt:lpstr>r_0101_024_6</vt:lpstr>
      <vt:lpstr>r_0101_024_7</vt:lpstr>
      <vt:lpstr>r_0101_024_8</vt:lpstr>
      <vt:lpstr>r_0101_024_9</vt:lpstr>
      <vt:lpstr>r_0101_03_10</vt:lpstr>
      <vt:lpstr>r_0101_03_4</vt:lpstr>
      <vt:lpstr>r_0101_03_5</vt:lpstr>
      <vt:lpstr>r_0101_03_6</vt:lpstr>
      <vt:lpstr>r_0101_03_7</vt:lpstr>
      <vt:lpstr>r_0101_03_8</vt:lpstr>
      <vt:lpstr>r_0101_03_9</vt:lpstr>
      <vt:lpstr>r_011_01_10</vt:lpstr>
      <vt:lpstr>r_011_01_4</vt:lpstr>
      <vt:lpstr>r_011_01_5</vt:lpstr>
      <vt:lpstr>r_011_01_6</vt:lpstr>
      <vt:lpstr>r_011_01_7</vt:lpstr>
      <vt:lpstr>r_011_01_8</vt:lpstr>
      <vt:lpstr>r_011_01_9</vt:lpstr>
      <vt:lpstr>r_011_02_10</vt:lpstr>
      <vt:lpstr>r_011_02_4</vt:lpstr>
      <vt:lpstr>r_011_02_5</vt:lpstr>
      <vt:lpstr>r_011_02_6</vt:lpstr>
      <vt:lpstr>r_011_02_7</vt:lpstr>
      <vt:lpstr>r_011_02_8</vt:lpstr>
      <vt:lpstr>r_011_02_9</vt:lpstr>
      <vt:lpstr>r_011_03_10</vt:lpstr>
      <vt:lpstr>r_011_03_4</vt:lpstr>
      <vt:lpstr>r_011_03_5</vt:lpstr>
      <vt:lpstr>r_011_03_6</vt:lpstr>
      <vt:lpstr>r_011_03_7</vt:lpstr>
      <vt:lpstr>r_011_03_8</vt:lpstr>
      <vt:lpstr>r_011_03_9</vt:lpstr>
      <vt:lpstr>r_0111_01_10</vt:lpstr>
      <vt:lpstr>r_0111_01_4</vt:lpstr>
      <vt:lpstr>r_0111_01_5</vt:lpstr>
      <vt:lpstr>r_0111_01_6</vt:lpstr>
      <vt:lpstr>r_0111_01_7</vt:lpstr>
      <vt:lpstr>r_0111_01_8</vt:lpstr>
      <vt:lpstr>r_0111_01_9</vt:lpstr>
      <vt:lpstr>r_0111_011_10</vt:lpstr>
      <vt:lpstr>r_0111_011_4</vt:lpstr>
      <vt:lpstr>r_0111_011_5</vt:lpstr>
      <vt:lpstr>r_0111_011_6</vt:lpstr>
      <vt:lpstr>r_0111_011_7</vt:lpstr>
      <vt:lpstr>r_0111_011_8</vt:lpstr>
      <vt:lpstr>r_0111_011_9</vt:lpstr>
      <vt:lpstr>r_0111_012_10</vt:lpstr>
      <vt:lpstr>r_0111_012_4</vt:lpstr>
      <vt:lpstr>r_0111_012_5</vt:lpstr>
      <vt:lpstr>r_0111_012_6</vt:lpstr>
      <vt:lpstr>r_0111_012_7</vt:lpstr>
      <vt:lpstr>r_0111_012_8</vt:lpstr>
      <vt:lpstr>r_0111_012_9</vt:lpstr>
      <vt:lpstr>r_0111_013_10</vt:lpstr>
      <vt:lpstr>r_0111_013_4</vt:lpstr>
      <vt:lpstr>r_0111_013_5</vt:lpstr>
      <vt:lpstr>r_0111_013_6</vt:lpstr>
      <vt:lpstr>r_0111_013_7</vt:lpstr>
      <vt:lpstr>r_0111_013_8</vt:lpstr>
      <vt:lpstr>r_0111_013_9</vt:lpstr>
      <vt:lpstr>r_0111_014_10</vt:lpstr>
      <vt:lpstr>r_0111_014_4</vt:lpstr>
      <vt:lpstr>r_0111_014_5</vt:lpstr>
      <vt:lpstr>r_0111_014_6</vt:lpstr>
      <vt:lpstr>r_0111_014_7</vt:lpstr>
      <vt:lpstr>r_0111_014_8</vt:lpstr>
      <vt:lpstr>r_0111_014_9</vt:lpstr>
      <vt:lpstr>r_0111_02_10</vt:lpstr>
      <vt:lpstr>r_0111_02_4</vt:lpstr>
      <vt:lpstr>r_0111_02_5</vt:lpstr>
      <vt:lpstr>r_0111_02_6</vt:lpstr>
      <vt:lpstr>r_0111_02_7</vt:lpstr>
      <vt:lpstr>r_0111_02_8</vt:lpstr>
      <vt:lpstr>r_0111_02_9</vt:lpstr>
      <vt:lpstr>r_0111_021_10</vt:lpstr>
      <vt:lpstr>r_0111_021_4</vt:lpstr>
      <vt:lpstr>r_0111_021_5</vt:lpstr>
      <vt:lpstr>r_0111_021_6</vt:lpstr>
      <vt:lpstr>r_0111_021_7</vt:lpstr>
      <vt:lpstr>r_0111_021_8</vt:lpstr>
      <vt:lpstr>r_0111_021_9</vt:lpstr>
      <vt:lpstr>r_0111_022_10</vt:lpstr>
      <vt:lpstr>r_0111_022_4</vt:lpstr>
      <vt:lpstr>r_0111_022_5</vt:lpstr>
      <vt:lpstr>r_0111_022_6</vt:lpstr>
      <vt:lpstr>r_0111_022_7</vt:lpstr>
      <vt:lpstr>r_0111_022_8</vt:lpstr>
      <vt:lpstr>r_0111_022_9</vt:lpstr>
      <vt:lpstr>r_0111_023_10</vt:lpstr>
      <vt:lpstr>r_0111_023_4</vt:lpstr>
      <vt:lpstr>r_0111_023_5</vt:lpstr>
      <vt:lpstr>r_0111_023_6</vt:lpstr>
      <vt:lpstr>r_0111_023_7</vt:lpstr>
      <vt:lpstr>r_0111_023_8</vt:lpstr>
      <vt:lpstr>r_0111_023_9</vt:lpstr>
      <vt:lpstr>r_0111_024_10</vt:lpstr>
      <vt:lpstr>r_0111_024_4</vt:lpstr>
      <vt:lpstr>r_0111_024_5</vt:lpstr>
      <vt:lpstr>r_0111_024_6</vt:lpstr>
      <vt:lpstr>r_0111_024_7</vt:lpstr>
      <vt:lpstr>r_0111_024_8</vt:lpstr>
      <vt:lpstr>r_0111_024_9</vt:lpstr>
      <vt:lpstr>r_0111_03_10</vt:lpstr>
      <vt:lpstr>r_0111_03_4</vt:lpstr>
      <vt:lpstr>r_0111_03_5</vt:lpstr>
      <vt:lpstr>r_0111_03_6</vt:lpstr>
      <vt:lpstr>r_0111_03_7</vt:lpstr>
      <vt:lpstr>r_0111_03_8</vt:lpstr>
      <vt:lpstr>r_0111_03_9</vt:lpstr>
      <vt:lpstr>r_0112_01_10</vt:lpstr>
      <vt:lpstr>r_0112_01_4</vt:lpstr>
      <vt:lpstr>r_0112_01_5</vt:lpstr>
      <vt:lpstr>r_0112_01_6</vt:lpstr>
      <vt:lpstr>r_0112_01_7</vt:lpstr>
      <vt:lpstr>r_0112_01_8</vt:lpstr>
      <vt:lpstr>r_0112_01_9</vt:lpstr>
      <vt:lpstr>r_0112_02_10</vt:lpstr>
      <vt:lpstr>r_0112_02_4</vt:lpstr>
      <vt:lpstr>r_0112_02_5</vt:lpstr>
      <vt:lpstr>r_0112_02_6</vt:lpstr>
      <vt:lpstr>r_0112_02_7</vt:lpstr>
      <vt:lpstr>r_0112_02_8</vt:lpstr>
      <vt:lpstr>r_0112_02_9</vt:lpstr>
      <vt:lpstr>r_0112_03_10</vt:lpstr>
      <vt:lpstr>r_0112_03_4</vt:lpstr>
      <vt:lpstr>r_0112_03_5</vt:lpstr>
      <vt:lpstr>r_0112_03_6</vt:lpstr>
      <vt:lpstr>r_0112_03_7</vt:lpstr>
      <vt:lpstr>r_0112_03_8</vt:lpstr>
      <vt:lpstr>r_0112_03_9</vt:lpstr>
      <vt:lpstr>r_012_01_10</vt:lpstr>
      <vt:lpstr>r_012_01_4</vt:lpstr>
      <vt:lpstr>r_012_01_5</vt:lpstr>
      <vt:lpstr>r_012_01_6</vt:lpstr>
      <vt:lpstr>r_012_01_7</vt:lpstr>
      <vt:lpstr>r_012_01_8</vt:lpstr>
      <vt:lpstr>r_012_01_9</vt:lpstr>
      <vt:lpstr>r_012_02_10</vt:lpstr>
      <vt:lpstr>r_012_02_4</vt:lpstr>
      <vt:lpstr>r_012_02_5</vt:lpstr>
      <vt:lpstr>r_012_02_6</vt:lpstr>
      <vt:lpstr>r_012_02_7</vt:lpstr>
      <vt:lpstr>r_012_02_8</vt:lpstr>
      <vt:lpstr>r_012_02_9</vt:lpstr>
      <vt:lpstr>r_012_03_10</vt:lpstr>
      <vt:lpstr>r_012_03_4</vt:lpstr>
      <vt:lpstr>r_012_03_5</vt:lpstr>
      <vt:lpstr>r_012_03_6</vt:lpstr>
      <vt:lpstr>r_012_03_7</vt:lpstr>
      <vt:lpstr>r_012_03_8</vt:lpstr>
      <vt:lpstr>r_012_03_9</vt:lpstr>
      <vt:lpstr>r_0121_01_10</vt:lpstr>
      <vt:lpstr>r_0121_01_4</vt:lpstr>
      <vt:lpstr>r_0121_01_5</vt:lpstr>
      <vt:lpstr>r_0121_01_6</vt:lpstr>
      <vt:lpstr>r_0121_01_7</vt:lpstr>
      <vt:lpstr>r_0121_01_8</vt:lpstr>
      <vt:lpstr>r_0121_01_9</vt:lpstr>
      <vt:lpstr>r_0121_02_10</vt:lpstr>
      <vt:lpstr>r_0121_02_4</vt:lpstr>
      <vt:lpstr>r_0121_02_5</vt:lpstr>
      <vt:lpstr>r_0121_02_6</vt:lpstr>
      <vt:lpstr>r_0121_02_7</vt:lpstr>
      <vt:lpstr>r_0121_02_8</vt:lpstr>
      <vt:lpstr>r_0121_02_9</vt:lpstr>
      <vt:lpstr>r_0121_03_10</vt:lpstr>
      <vt:lpstr>r_0121_03_4</vt:lpstr>
      <vt:lpstr>r_0121_03_5</vt:lpstr>
      <vt:lpstr>r_0121_03_6</vt:lpstr>
      <vt:lpstr>r_0121_03_7</vt:lpstr>
      <vt:lpstr>r_0121_03_8</vt:lpstr>
      <vt:lpstr>r_0121_03_9</vt:lpstr>
      <vt:lpstr>r_0122_01_10</vt:lpstr>
      <vt:lpstr>r_0122_01_4</vt:lpstr>
      <vt:lpstr>r_0122_01_5</vt:lpstr>
      <vt:lpstr>r_0122_01_6</vt:lpstr>
      <vt:lpstr>r_0122_01_7</vt:lpstr>
      <vt:lpstr>r_0122_01_8</vt:lpstr>
      <vt:lpstr>r_0122_01_9</vt:lpstr>
      <vt:lpstr>r_0122_02_10</vt:lpstr>
      <vt:lpstr>r_0122_02_4</vt:lpstr>
      <vt:lpstr>r_0122_02_5</vt:lpstr>
      <vt:lpstr>r_0122_02_6</vt:lpstr>
      <vt:lpstr>r_0122_02_7</vt:lpstr>
      <vt:lpstr>r_0122_02_8</vt:lpstr>
      <vt:lpstr>r_0122_02_9</vt:lpstr>
      <vt:lpstr>r_0122_03_10</vt:lpstr>
      <vt:lpstr>r_0122_03_4</vt:lpstr>
      <vt:lpstr>r_0122_03_5</vt:lpstr>
      <vt:lpstr>r_0122_03_6</vt:lpstr>
      <vt:lpstr>r_0122_03_7</vt:lpstr>
      <vt:lpstr>r_0122_03_8</vt:lpstr>
      <vt:lpstr>r_0122_03_9</vt:lpstr>
      <vt:lpstr>r_0123_01_10</vt:lpstr>
      <vt:lpstr>r_0123_01_4</vt:lpstr>
      <vt:lpstr>r_0123_01_5</vt:lpstr>
      <vt:lpstr>r_0123_01_6</vt:lpstr>
      <vt:lpstr>r_0123_01_7</vt:lpstr>
      <vt:lpstr>r_0123_01_8</vt:lpstr>
      <vt:lpstr>r_0123_01_9</vt:lpstr>
      <vt:lpstr>r_0123_02_10</vt:lpstr>
      <vt:lpstr>r_0123_02_4</vt:lpstr>
      <vt:lpstr>r_0123_02_5</vt:lpstr>
      <vt:lpstr>r_0123_02_6</vt:lpstr>
      <vt:lpstr>r_0123_02_7</vt:lpstr>
      <vt:lpstr>r_0123_02_8</vt:lpstr>
      <vt:lpstr>r_0123_02_9</vt:lpstr>
      <vt:lpstr>r_0123_03_10</vt:lpstr>
      <vt:lpstr>r_0123_03_4</vt:lpstr>
      <vt:lpstr>r_0123_03_5</vt:lpstr>
      <vt:lpstr>r_0123_03_6</vt:lpstr>
      <vt:lpstr>r_0123_03_7</vt:lpstr>
      <vt:lpstr>r_0123_03_8</vt:lpstr>
      <vt:lpstr>r_0123_03_9</vt:lpstr>
      <vt:lpstr>r_0124_01_10</vt:lpstr>
      <vt:lpstr>r_0124_01_4</vt:lpstr>
      <vt:lpstr>r_0124_01_5</vt:lpstr>
      <vt:lpstr>r_0124_01_6</vt:lpstr>
      <vt:lpstr>r_0124_01_7</vt:lpstr>
      <vt:lpstr>r_0124_01_8</vt:lpstr>
      <vt:lpstr>r_0124_01_9</vt:lpstr>
      <vt:lpstr>r_0124_02_10</vt:lpstr>
      <vt:lpstr>r_0124_02_4</vt:lpstr>
      <vt:lpstr>r_0124_02_5</vt:lpstr>
      <vt:lpstr>r_0124_02_6</vt:lpstr>
      <vt:lpstr>r_0124_02_7</vt:lpstr>
      <vt:lpstr>r_0124_02_8</vt:lpstr>
      <vt:lpstr>r_0124_02_9</vt:lpstr>
      <vt:lpstr>r_0124_03_10</vt:lpstr>
      <vt:lpstr>r_0124_03_4</vt:lpstr>
      <vt:lpstr>r_0124_03_5</vt:lpstr>
      <vt:lpstr>r_0124_03_6</vt:lpstr>
      <vt:lpstr>r_0124_03_7</vt:lpstr>
      <vt:lpstr>r_0124_03_8</vt:lpstr>
      <vt:lpstr>r_0124_03_9</vt:lpstr>
      <vt:lpstr>r_0125_01_10</vt:lpstr>
      <vt:lpstr>r_0125_01_4</vt:lpstr>
      <vt:lpstr>r_0125_01_5</vt:lpstr>
      <vt:lpstr>r_0125_01_6</vt:lpstr>
      <vt:lpstr>r_0125_01_7</vt:lpstr>
      <vt:lpstr>r_0125_01_8</vt:lpstr>
      <vt:lpstr>r_0125_01_9</vt:lpstr>
      <vt:lpstr>r_0125_011_10</vt:lpstr>
      <vt:lpstr>r_0125_011_4</vt:lpstr>
      <vt:lpstr>r_0125_011_5</vt:lpstr>
      <vt:lpstr>r_0125_011_6</vt:lpstr>
      <vt:lpstr>r_0125_011_7</vt:lpstr>
      <vt:lpstr>r_0125_011_8</vt:lpstr>
      <vt:lpstr>r_0125_011_9</vt:lpstr>
      <vt:lpstr>r_0125_012_10</vt:lpstr>
      <vt:lpstr>r_0125_012_4</vt:lpstr>
      <vt:lpstr>r_0125_012_5</vt:lpstr>
      <vt:lpstr>r_0125_012_6</vt:lpstr>
      <vt:lpstr>r_0125_012_7</vt:lpstr>
      <vt:lpstr>r_0125_012_8</vt:lpstr>
      <vt:lpstr>r_0125_012_9</vt:lpstr>
      <vt:lpstr>r_0125_013_10</vt:lpstr>
      <vt:lpstr>r_0125_013_4</vt:lpstr>
      <vt:lpstr>r_0125_013_5</vt:lpstr>
      <vt:lpstr>r_0125_013_6</vt:lpstr>
      <vt:lpstr>r_0125_013_7</vt:lpstr>
      <vt:lpstr>r_0125_013_8</vt:lpstr>
      <vt:lpstr>r_0125_013_9</vt:lpstr>
      <vt:lpstr>r_0125_014_10</vt:lpstr>
      <vt:lpstr>r_0125_014_4</vt:lpstr>
      <vt:lpstr>r_0125_014_5</vt:lpstr>
      <vt:lpstr>r_0125_014_6</vt:lpstr>
      <vt:lpstr>r_0125_014_7</vt:lpstr>
      <vt:lpstr>r_0125_014_8</vt:lpstr>
      <vt:lpstr>r_0125_014_9</vt:lpstr>
      <vt:lpstr>r_0125_02_10</vt:lpstr>
      <vt:lpstr>r_0125_02_4</vt:lpstr>
      <vt:lpstr>r_0125_02_5</vt:lpstr>
      <vt:lpstr>r_0125_02_6</vt:lpstr>
      <vt:lpstr>r_0125_02_7</vt:lpstr>
      <vt:lpstr>r_0125_02_8</vt:lpstr>
      <vt:lpstr>r_0125_02_9</vt:lpstr>
      <vt:lpstr>r_0125_021_10</vt:lpstr>
      <vt:lpstr>r_0125_021_4</vt:lpstr>
      <vt:lpstr>r_0125_021_5</vt:lpstr>
      <vt:lpstr>r_0125_021_6</vt:lpstr>
      <vt:lpstr>r_0125_021_7</vt:lpstr>
      <vt:lpstr>r_0125_021_8</vt:lpstr>
      <vt:lpstr>r_0125_021_9</vt:lpstr>
      <vt:lpstr>r_0125_022_10</vt:lpstr>
      <vt:lpstr>r_0125_022_4</vt:lpstr>
      <vt:lpstr>r_0125_022_5</vt:lpstr>
      <vt:lpstr>r_0125_022_6</vt:lpstr>
      <vt:lpstr>r_0125_022_7</vt:lpstr>
      <vt:lpstr>r_0125_022_8</vt:lpstr>
      <vt:lpstr>r_0125_022_9</vt:lpstr>
      <vt:lpstr>r_0125_023_10</vt:lpstr>
      <vt:lpstr>r_0125_023_4</vt:lpstr>
      <vt:lpstr>r_0125_023_5</vt:lpstr>
      <vt:lpstr>r_0125_023_6</vt:lpstr>
      <vt:lpstr>r_0125_023_7</vt:lpstr>
      <vt:lpstr>r_0125_023_8</vt:lpstr>
      <vt:lpstr>r_0125_023_9</vt:lpstr>
      <vt:lpstr>r_0125_024_10</vt:lpstr>
      <vt:lpstr>r_0125_024_4</vt:lpstr>
      <vt:lpstr>r_0125_024_5</vt:lpstr>
      <vt:lpstr>r_0125_024_6</vt:lpstr>
      <vt:lpstr>r_0125_024_7</vt:lpstr>
      <vt:lpstr>r_0125_024_8</vt:lpstr>
      <vt:lpstr>r_0125_024_9</vt:lpstr>
      <vt:lpstr>r_0125_03_10</vt:lpstr>
      <vt:lpstr>r_0125_03_4</vt:lpstr>
      <vt:lpstr>r_0125_03_5</vt:lpstr>
      <vt:lpstr>r_0125_03_6</vt:lpstr>
      <vt:lpstr>r_0125_03_7</vt:lpstr>
      <vt:lpstr>r_0125_03_8</vt:lpstr>
      <vt:lpstr>r_0125_03_9</vt:lpstr>
      <vt:lpstr>r_013_01_10</vt:lpstr>
      <vt:lpstr>r_013_01_4</vt:lpstr>
      <vt:lpstr>r_013_01_5</vt:lpstr>
      <vt:lpstr>r_013_01_6</vt:lpstr>
      <vt:lpstr>r_013_01_7</vt:lpstr>
      <vt:lpstr>r_013_01_8</vt:lpstr>
      <vt:lpstr>r_013_01_9</vt:lpstr>
      <vt:lpstr>r_013_02_10</vt:lpstr>
      <vt:lpstr>r_013_02_4</vt:lpstr>
      <vt:lpstr>r_013_02_5</vt:lpstr>
      <vt:lpstr>r_013_02_6</vt:lpstr>
      <vt:lpstr>r_013_02_7</vt:lpstr>
      <vt:lpstr>r_013_02_8</vt:lpstr>
      <vt:lpstr>r_013_02_9</vt:lpstr>
      <vt:lpstr>r_013_03_10</vt:lpstr>
      <vt:lpstr>r_013_03_4</vt:lpstr>
      <vt:lpstr>r_013_03_5</vt:lpstr>
      <vt:lpstr>r_013_03_6</vt:lpstr>
      <vt:lpstr>r_013_03_7</vt:lpstr>
      <vt:lpstr>r_013_03_8</vt:lpstr>
      <vt:lpstr>r_013_03_9</vt:lpstr>
      <vt:lpstr>r_0131_01_10</vt:lpstr>
      <vt:lpstr>r_0131_01_4</vt:lpstr>
      <vt:lpstr>r_0131_01_5</vt:lpstr>
      <vt:lpstr>r_0131_01_6</vt:lpstr>
      <vt:lpstr>r_0131_01_7</vt:lpstr>
      <vt:lpstr>r_0131_01_8</vt:lpstr>
      <vt:lpstr>r_0131_01_9</vt:lpstr>
      <vt:lpstr>r_0131_02_10</vt:lpstr>
      <vt:lpstr>r_0131_02_4</vt:lpstr>
      <vt:lpstr>r_0131_02_5</vt:lpstr>
      <vt:lpstr>r_0131_02_6</vt:lpstr>
      <vt:lpstr>r_0131_02_7</vt:lpstr>
      <vt:lpstr>r_0131_02_8</vt:lpstr>
      <vt:lpstr>r_0131_02_9</vt:lpstr>
      <vt:lpstr>r_0131_03_10</vt:lpstr>
      <vt:lpstr>r_0131_03_4</vt:lpstr>
      <vt:lpstr>r_0131_03_5</vt:lpstr>
      <vt:lpstr>r_0131_03_6</vt:lpstr>
      <vt:lpstr>r_0131_03_7</vt:lpstr>
      <vt:lpstr>r_0131_03_8</vt:lpstr>
      <vt:lpstr>r_0131_03_9</vt:lpstr>
      <vt:lpstr>r_0132_01_10</vt:lpstr>
      <vt:lpstr>r_0132_01_4</vt:lpstr>
      <vt:lpstr>r_0132_01_5</vt:lpstr>
      <vt:lpstr>r_0132_01_6</vt:lpstr>
      <vt:lpstr>r_0132_01_7</vt:lpstr>
      <vt:lpstr>r_0132_01_8</vt:lpstr>
      <vt:lpstr>r_0132_01_9</vt:lpstr>
      <vt:lpstr>r_0132_02_10</vt:lpstr>
      <vt:lpstr>r_0132_02_4</vt:lpstr>
      <vt:lpstr>r_0132_02_5</vt:lpstr>
      <vt:lpstr>r_0132_02_6</vt:lpstr>
      <vt:lpstr>r_0132_02_7</vt:lpstr>
      <vt:lpstr>r_0132_02_8</vt:lpstr>
      <vt:lpstr>r_0132_02_9</vt:lpstr>
      <vt:lpstr>r_0132_03_10</vt:lpstr>
      <vt:lpstr>r_0132_03_4</vt:lpstr>
      <vt:lpstr>r_0132_03_5</vt:lpstr>
      <vt:lpstr>r_0132_03_6</vt:lpstr>
      <vt:lpstr>r_0132_03_7</vt:lpstr>
      <vt:lpstr>r_0132_03_8</vt:lpstr>
      <vt:lpstr>r_0132_03_9</vt:lpstr>
      <vt:lpstr>r_0133_01_10</vt:lpstr>
      <vt:lpstr>r_0133_01_4</vt:lpstr>
      <vt:lpstr>r_0133_01_5</vt:lpstr>
      <vt:lpstr>r_0133_01_6</vt:lpstr>
      <vt:lpstr>r_0133_01_7</vt:lpstr>
      <vt:lpstr>r_0133_01_8</vt:lpstr>
      <vt:lpstr>r_0133_01_9</vt:lpstr>
      <vt:lpstr>r_0133_011_10</vt:lpstr>
      <vt:lpstr>r_0133_011_4</vt:lpstr>
      <vt:lpstr>r_0133_011_5</vt:lpstr>
      <vt:lpstr>r_0133_011_6</vt:lpstr>
      <vt:lpstr>r_0133_011_7</vt:lpstr>
      <vt:lpstr>r_0133_011_8</vt:lpstr>
      <vt:lpstr>r_0133_011_9</vt:lpstr>
      <vt:lpstr>r_0133_012_10</vt:lpstr>
      <vt:lpstr>r_0133_012_4</vt:lpstr>
      <vt:lpstr>r_0133_012_5</vt:lpstr>
      <vt:lpstr>r_0133_012_6</vt:lpstr>
      <vt:lpstr>r_0133_012_7</vt:lpstr>
      <vt:lpstr>r_0133_012_8</vt:lpstr>
      <vt:lpstr>r_0133_012_9</vt:lpstr>
      <vt:lpstr>r_0133_013_10</vt:lpstr>
      <vt:lpstr>r_0133_013_4</vt:lpstr>
      <vt:lpstr>r_0133_013_5</vt:lpstr>
      <vt:lpstr>r_0133_013_6</vt:lpstr>
      <vt:lpstr>r_0133_013_7</vt:lpstr>
      <vt:lpstr>r_0133_013_8</vt:lpstr>
      <vt:lpstr>r_0133_013_9</vt:lpstr>
      <vt:lpstr>r_0133_014_10</vt:lpstr>
      <vt:lpstr>r_0133_014_4</vt:lpstr>
      <vt:lpstr>r_0133_014_5</vt:lpstr>
      <vt:lpstr>r_0133_014_6</vt:lpstr>
      <vt:lpstr>r_0133_014_7</vt:lpstr>
      <vt:lpstr>r_0133_014_8</vt:lpstr>
      <vt:lpstr>r_0133_014_9</vt:lpstr>
      <vt:lpstr>r_0133_02_10</vt:lpstr>
      <vt:lpstr>r_0133_02_4</vt:lpstr>
      <vt:lpstr>r_0133_02_5</vt:lpstr>
      <vt:lpstr>r_0133_02_6</vt:lpstr>
      <vt:lpstr>r_0133_02_7</vt:lpstr>
      <vt:lpstr>r_0133_02_8</vt:lpstr>
      <vt:lpstr>r_0133_02_9</vt:lpstr>
      <vt:lpstr>r_0133_021_10</vt:lpstr>
      <vt:lpstr>r_0133_021_4</vt:lpstr>
      <vt:lpstr>r_0133_021_5</vt:lpstr>
      <vt:lpstr>r_0133_021_6</vt:lpstr>
      <vt:lpstr>r_0133_021_7</vt:lpstr>
      <vt:lpstr>r_0133_021_8</vt:lpstr>
      <vt:lpstr>r_0133_021_9</vt:lpstr>
      <vt:lpstr>r_0133_022_10</vt:lpstr>
      <vt:lpstr>r_0133_022_4</vt:lpstr>
      <vt:lpstr>r_0133_022_5</vt:lpstr>
      <vt:lpstr>r_0133_022_6</vt:lpstr>
      <vt:lpstr>r_0133_022_7</vt:lpstr>
      <vt:lpstr>r_0133_022_8</vt:lpstr>
      <vt:lpstr>r_0133_022_9</vt:lpstr>
      <vt:lpstr>r_0133_023_10</vt:lpstr>
      <vt:lpstr>r_0133_023_4</vt:lpstr>
      <vt:lpstr>r_0133_023_5</vt:lpstr>
      <vt:lpstr>r_0133_023_6</vt:lpstr>
      <vt:lpstr>r_0133_023_7</vt:lpstr>
      <vt:lpstr>r_0133_023_8</vt:lpstr>
      <vt:lpstr>r_0133_023_9</vt:lpstr>
      <vt:lpstr>r_0133_024_10</vt:lpstr>
      <vt:lpstr>r_0133_024_4</vt:lpstr>
      <vt:lpstr>r_0133_024_5</vt:lpstr>
      <vt:lpstr>r_0133_024_6</vt:lpstr>
      <vt:lpstr>r_0133_024_7</vt:lpstr>
      <vt:lpstr>r_0133_024_8</vt:lpstr>
      <vt:lpstr>r_0133_024_9</vt:lpstr>
      <vt:lpstr>r_0133_03_10</vt:lpstr>
      <vt:lpstr>r_0133_03_4</vt:lpstr>
      <vt:lpstr>r_0133_03_5</vt:lpstr>
      <vt:lpstr>r_0133_03_6</vt:lpstr>
      <vt:lpstr>r_0133_03_7</vt:lpstr>
      <vt:lpstr>r_0133_03_8</vt:lpstr>
      <vt:lpstr>r_0133_03_9</vt:lpstr>
      <vt:lpstr>r_0134_01_10</vt:lpstr>
      <vt:lpstr>r_0134_01_4</vt:lpstr>
      <vt:lpstr>r_0134_01_5</vt:lpstr>
      <vt:lpstr>r_0134_01_6</vt:lpstr>
      <vt:lpstr>r_0134_01_7</vt:lpstr>
      <vt:lpstr>r_0134_01_8</vt:lpstr>
      <vt:lpstr>r_0134_01_9</vt:lpstr>
      <vt:lpstr>r_0134_02_10</vt:lpstr>
      <vt:lpstr>r_0134_02_4</vt:lpstr>
      <vt:lpstr>r_0134_02_5</vt:lpstr>
      <vt:lpstr>r_0134_02_6</vt:lpstr>
      <vt:lpstr>r_0134_02_7</vt:lpstr>
      <vt:lpstr>r_0134_02_8</vt:lpstr>
      <vt:lpstr>r_0134_02_9</vt:lpstr>
      <vt:lpstr>r_0134_03_10</vt:lpstr>
      <vt:lpstr>r_0134_03_4</vt:lpstr>
      <vt:lpstr>r_0134_03_5</vt:lpstr>
      <vt:lpstr>r_0134_03_6</vt:lpstr>
      <vt:lpstr>r_0134_03_7</vt:lpstr>
      <vt:lpstr>r_0134_03_8</vt:lpstr>
      <vt:lpstr>r_0134_03_9</vt:lpstr>
      <vt:lpstr>r_014_01_10</vt:lpstr>
      <vt:lpstr>r_014_01_4</vt:lpstr>
      <vt:lpstr>r_014_01_5</vt:lpstr>
      <vt:lpstr>r_014_01_6</vt:lpstr>
      <vt:lpstr>r_014_01_7</vt:lpstr>
      <vt:lpstr>r_014_01_8</vt:lpstr>
      <vt:lpstr>r_014_01_9</vt:lpstr>
      <vt:lpstr>r_014_011_10</vt:lpstr>
      <vt:lpstr>r_014_011_4</vt:lpstr>
      <vt:lpstr>r_014_011_5</vt:lpstr>
      <vt:lpstr>r_014_011_6</vt:lpstr>
      <vt:lpstr>r_014_011_7</vt:lpstr>
      <vt:lpstr>r_014_011_8</vt:lpstr>
      <vt:lpstr>r_014_011_9</vt:lpstr>
      <vt:lpstr>r_014_012_10</vt:lpstr>
      <vt:lpstr>r_014_012_4</vt:lpstr>
      <vt:lpstr>r_014_012_5</vt:lpstr>
      <vt:lpstr>r_014_012_6</vt:lpstr>
      <vt:lpstr>r_014_012_7</vt:lpstr>
      <vt:lpstr>r_014_012_8</vt:lpstr>
      <vt:lpstr>r_014_012_9</vt:lpstr>
      <vt:lpstr>r_014_013_10</vt:lpstr>
      <vt:lpstr>r_014_013_4</vt:lpstr>
      <vt:lpstr>r_014_013_5</vt:lpstr>
      <vt:lpstr>r_014_013_6</vt:lpstr>
      <vt:lpstr>r_014_013_7</vt:lpstr>
      <vt:lpstr>r_014_013_8</vt:lpstr>
      <vt:lpstr>r_014_013_9</vt:lpstr>
      <vt:lpstr>r_014_014_10</vt:lpstr>
      <vt:lpstr>r_014_014_4</vt:lpstr>
      <vt:lpstr>r_014_014_5</vt:lpstr>
      <vt:lpstr>r_014_014_6</vt:lpstr>
      <vt:lpstr>r_014_014_7</vt:lpstr>
      <vt:lpstr>r_014_014_8</vt:lpstr>
      <vt:lpstr>r_014_014_9</vt:lpstr>
      <vt:lpstr>r_014_02_10</vt:lpstr>
      <vt:lpstr>r_014_02_4</vt:lpstr>
      <vt:lpstr>r_014_02_5</vt:lpstr>
      <vt:lpstr>r_014_02_6</vt:lpstr>
      <vt:lpstr>r_014_02_7</vt:lpstr>
      <vt:lpstr>r_014_02_8</vt:lpstr>
      <vt:lpstr>r_014_02_9</vt:lpstr>
      <vt:lpstr>r_014_021_10</vt:lpstr>
      <vt:lpstr>r_014_021_4</vt:lpstr>
      <vt:lpstr>r_014_021_5</vt:lpstr>
      <vt:lpstr>r_014_021_6</vt:lpstr>
      <vt:lpstr>r_014_021_7</vt:lpstr>
      <vt:lpstr>r_014_021_8</vt:lpstr>
      <vt:lpstr>r_014_021_9</vt:lpstr>
      <vt:lpstr>r_014_022_10</vt:lpstr>
      <vt:lpstr>r_014_022_4</vt:lpstr>
      <vt:lpstr>r_014_022_5</vt:lpstr>
      <vt:lpstr>r_014_022_6</vt:lpstr>
      <vt:lpstr>r_014_022_7</vt:lpstr>
      <vt:lpstr>r_014_022_8</vt:lpstr>
      <vt:lpstr>r_014_022_9</vt:lpstr>
      <vt:lpstr>r_014_023_10</vt:lpstr>
      <vt:lpstr>r_014_023_4</vt:lpstr>
      <vt:lpstr>r_014_023_5</vt:lpstr>
      <vt:lpstr>r_014_023_6</vt:lpstr>
      <vt:lpstr>r_014_023_7</vt:lpstr>
      <vt:lpstr>r_014_023_8</vt:lpstr>
      <vt:lpstr>r_014_023_9</vt:lpstr>
      <vt:lpstr>r_014_024_10</vt:lpstr>
      <vt:lpstr>r_014_024_4</vt:lpstr>
      <vt:lpstr>r_014_024_5</vt:lpstr>
      <vt:lpstr>r_014_024_6</vt:lpstr>
      <vt:lpstr>r_014_024_7</vt:lpstr>
      <vt:lpstr>r_014_024_8</vt:lpstr>
      <vt:lpstr>r_014_024_9</vt:lpstr>
      <vt:lpstr>r_014_03_10</vt:lpstr>
      <vt:lpstr>r_014_03_4</vt:lpstr>
      <vt:lpstr>r_014_03_5</vt:lpstr>
      <vt:lpstr>r_014_03_6</vt:lpstr>
      <vt:lpstr>r_014_03_7</vt:lpstr>
      <vt:lpstr>r_014_03_8</vt:lpstr>
      <vt:lpstr>r_014_03_9</vt:lpstr>
      <vt:lpstr>r_015_01_10</vt:lpstr>
      <vt:lpstr>r_015_01_4</vt:lpstr>
      <vt:lpstr>r_015_01_5</vt:lpstr>
      <vt:lpstr>r_015_01_6</vt:lpstr>
      <vt:lpstr>r_015_01_7</vt:lpstr>
      <vt:lpstr>r_015_01_8</vt:lpstr>
      <vt:lpstr>r_015_01_9</vt:lpstr>
      <vt:lpstr>r_015_011_10</vt:lpstr>
      <vt:lpstr>r_015_011_4</vt:lpstr>
      <vt:lpstr>r_015_011_5</vt:lpstr>
      <vt:lpstr>r_015_011_6</vt:lpstr>
      <vt:lpstr>r_015_011_7</vt:lpstr>
      <vt:lpstr>r_015_011_8</vt:lpstr>
      <vt:lpstr>r_015_011_9</vt:lpstr>
      <vt:lpstr>r_015_012_10</vt:lpstr>
      <vt:lpstr>r_015_012_4</vt:lpstr>
      <vt:lpstr>r_015_012_5</vt:lpstr>
      <vt:lpstr>r_015_012_6</vt:lpstr>
      <vt:lpstr>r_015_012_7</vt:lpstr>
      <vt:lpstr>r_015_012_8</vt:lpstr>
      <vt:lpstr>r_015_012_9</vt:lpstr>
      <vt:lpstr>r_015_013_10</vt:lpstr>
      <vt:lpstr>r_015_013_4</vt:lpstr>
      <vt:lpstr>r_015_013_5</vt:lpstr>
      <vt:lpstr>r_015_013_6</vt:lpstr>
      <vt:lpstr>r_015_013_7</vt:lpstr>
      <vt:lpstr>r_015_013_8</vt:lpstr>
      <vt:lpstr>r_015_013_9</vt:lpstr>
      <vt:lpstr>r_015_014_10</vt:lpstr>
      <vt:lpstr>r_015_014_4</vt:lpstr>
      <vt:lpstr>r_015_014_5</vt:lpstr>
      <vt:lpstr>r_015_014_6</vt:lpstr>
      <vt:lpstr>r_015_014_7</vt:lpstr>
      <vt:lpstr>r_015_014_8</vt:lpstr>
      <vt:lpstr>r_015_014_9</vt:lpstr>
      <vt:lpstr>r_015_02_10</vt:lpstr>
      <vt:lpstr>r_015_02_4</vt:lpstr>
      <vt:lpstr>r_015_02_5</vt:lpstr>
      <vt:lpstr>r_015_02_6</vt:lpstr>
      <vt:lpstr>r_015_02_7</vt:lpstr>
      <vt:lpstr>r_015_02_8</vt:lpstr>
      <vt:lpstr>r_015_02_9</vt:lpstr>
      <vt:lpstr>r_015_021_10</vt:lpstr>
      <vt:lpstr>r_015_021_4</vt:lpstr>
      <vt:lpstr>r_015_021_5</vt:lpstr>
      <vt:lpstr>r_015_021_6</vt:lpstr>
      <vt:lpstr>r_015_021_7</vt:lpstr>
      <vt:lpstr>r_015_021_8</vt:lpstr>
      <vt:lpstr>r_015_021_9</vt:lpstr>
      <vt:lpstr>r_015_022_10</vt:lpstr>
      <vt:lpstr>r_015_022_4</vt:lpstr>
      <vt:lpstr>r_015_022_5</vt:lpstr>
      <vt:lpstr>r_015_022_6</vt:lpstr>
      <vt:lpstr>r_015_022_7</vt:lpstr>
      <vt:lpstr>r_015_022_8</vt:lpstr>
      <vt:lpstr>r_015_022_9</vt:lpstr>
      <vt:lpstr>r_015_023_10</vt:lpstr>
      <vt:lpstr>r_015_023_4</vt:lpstr>
      <vt:lpstr>r_015_023_5</vt:lpstr>
      <vt:lpstr>r_015_023_6</vt:lpstr>
      <vt:lpstr>r_015_023_7</vt:lpstr>
      <vt:lpstr>r_015_023_8</vt:lpstr>
      <vt:lpstr>r_015_023_9</vt:lpstr>
      <vt:lpstr>r_015_024_10</vt:lpstr>
      <vt:lpstr>r_015_024_4</vt:lpstr>
      <vt:lpstr>r_015_024_5</vt:lpstr>
      <vt:lpstr>r_015_024_6</vt:lpstr>
      <vt:lpstr>r_015_024_7</vt:lpstr>
      <vt:lpstr>r_015_024_8</vt:lpstr>
      <vt:lpstr>r_015_024_9</vt:lpstr>
      <vt:lpstr>r_015_03_10</vt:lpstr>
      <vt:lpstr>r_015_03_4</vt:lpstr>
      <vt:lpstr>r_015_03_5</vt:lpstr>
      <vt:lpstr>r_015_03_6</vt:lpstr>
      <vt:lpstr>r_015_03_7</vt:lpstr>
      <vt:lpstr>r_015_03_8</vt:lpstr>
      <vt:lpstr>r_015_03_9</vt:lpstr>
      <vt:lpstr>r_016_01_10</vt:lpstr>
      <vt:lpstr>r_016_01_4</vt:lpstr>
      <vt:lpstr>r_016_01_5</vt:lpstr>
      <vt:lpstr>r_016_01_6</vt:lpstr>
      <vt:lpstr>r_016_01_7</vt:lpstr>
      <vt:lpstr>r_016_01_8</vt:lpstr>
      <vt:lpstr>r_016_01_9</vt:lpstr>
      <vt:lpstr>r_016_011_10</vt:lpstr>
      <vt:lpstr>r_016_011_4</vt:lpstr>
      <vt:lpstr>r_016_011_5</vt:lpstr>
      <vt:lpstr>r_016_011_6</vt:lpstr>
      <vt:lpstr>r_016_011_7</vt:lpstr>
      <vt:lpstr>r_016_011_8</vt:lpstr>
      <vt:lpstr>r_016_011_9</vt:lpstr>
      <vt:lpstr>r_016_012_10</vt:lpstr>
      <vt:lpstr>r_016_012_4</vt:lpstr>
      <vt:lpstr>r_016_012_5</vt:lpstr>
      <vt:lpstr>r_016_012_6</vt:lpstr>
      <vt:lpstr>r_016_012_7</vt:lpstr>
      <vt:lpstr>r_016_012_8</vt:lpstr>
      <vt:lpstr>r_016_012_9</vt:lpstr>
      <vt:lpstr>r_016_013_10</vt:lpstr>
      <vt:lpstr>r_016_013_4</vt:lpstr>
      <vt:lpstr>r_016_013_5</vt:lpstr>
      <vt:lpstr>r_016_013_6</vt:lpstr>
      <vt:lpstr>r_016_013_7</vt:lpstr>
      <vt:lpstr>r_016_013_8</vt:lpstr>
      <vt:lpstr>r_016_013_9</vt:lpstr>
      <vt:lpstr>r_016_014_10</vt:lpstr>
      <vt:lpstr>r_016_014_4</vt:lpstr>
      <vt:lpstr>r_016_014_5</vt:lpstr>
      <vt:lpstr>r_016_014_6</vt:lpstr>
      <vt:lpstr>r_016_014_7</vt:lpstr>
      <vt:lpstr>r_016_014_8</vt:lpstr>
      <vt:lpstr>r_016_014_9</vt:lpstr>
      <vt:lpstr>r_016_02_10</vt:lpstr>
      <vt:lpstr>r_016_02_4</vt:lpstr>
      <vt:lpstr>r_016_02_5</vt:lpstr>
      <vt:lpstr>r_016_02_6</vt:lpstr>
      <vt:lpstr>r_016_02_7</vt:lpstr>
      <vt:lpstr>r_016_02_8</vt:lpstr>
      <vt:lpstr>r_016_02_9</vt:lpstr>
      <vt:lpstr>r_016_021_10</vt:lpstr>
      <vt:lpstr>r_016_021_4</vt:lpstr>
      <vt:lpstr>r_016_021_5</vt:lpstr>
      <vt:lpstr>r_016_021_6</vt:lpstr>
      <vt:lpstr>r_016_021_7</vt:lpstr>
      <vt:lpstr>r_016_021_8</vt:lpstr>
      <vt:lpstr>r_016_021_9</vt:lpstr>
      <vt:lpstr>r_016_022_10</vt:lpstr>
      <vt:lpstr>r_016_022_4</vt:lpstr>
      <vt:lpstr>r_016_022_5</vt:lpstr>
      <vt:lpstr>r_016_022_6</vt:lpstr>
      <vt:lpstr>r_016_022_7</vt:lpstr>
      <vt:lpstr>r_016_022_8</vt:lpstr>
      <vt:lpstr>r_016_022_9</vt:lpstr>
      <vt:lpstr>r_016_023_10</vt:lpstr>
      <vt:lpstr>r_016_023_4</vt:lpstr>
      <vt:lpstr>r_016_023_5</vt:lpstr>
      <vt:lpstr>r_016_023_6</vt:lpstr>
      <vt:lpstr>r_016_023_7</vt:lpstr>
      <vt:lpstr>r_016_023_8</vt:lpstr>
      <vt:lpstr>r_016_023_9</vt:lpstr>
      <vt:lpstr>r_016_024_10</vt:lpstr>
      <vt:lpstr>r_016_024_4</vt:lpstr>
      <vt:lpstr>r_016_024_5</vt:lpstr>
      <vt:lpstr>r_016_024_6</vt:lpstr>
      <vt:lpstr>r_016_024_7</vt:lpstr>
      <vt:lpstr>r_016_024_8</vt:lpstr>
      <vt:lpstr>r_016_024_9</vt:lpstr>
      <vt:lpstr>r_016_03_10</vt:lpstr>
      <vt:lpstr>r_016_03_4</vt:lpstr>
      <vt:lpstr>r_016_03_5</vt:lpstr>
      <vt:lpstr>r_016_03_6</vt:lpstr>
      <vt:lpstr>r_016_03_7</vt:lpstr>
      <vt:lpstr>r_016_03_8</vt:lpstr>
      <vt:lpstr>r_016_03_9</vt:lpstr>
      <vt:lpstr>r_021_01_10</vt:lpstr>
      <vt:lpstr>r_021_01_4</vt:lpstr>
      <vt:lpstr>r_021_01_6</vt:lpstr>
      <vt:lpstr>r_021_01_7</vt:lpstr>
      <vt:lpstr>r_021_01_9</vt:lpstr>
      <vt:lpstr>r_021_011_10</vt:lpstr>
      <vt:lpstr>r_021_011_4</vt:lpstr>
      <vt:lpstr>r_021_011_5</vt:lpstr>
      <vt:lpstr>r_021_011_6</vt:lpstr>
      <vt:lpstr>r_021_011_7</vt:lpstr>
      <vt:lpstr>r_021_011_8</vt:lpstr>
      <vt:lpstr>r_021_011_9</vt:lpstr>
      <vt:lpstr>r_021_012_10</vt:lpstr>
      <vt:lpstr>r_021_012_4</vt:lpstr>
      <vt:lpstr>r_021_012_5</vt:lpstr>
      <vt:lpstr>r_021_012_6</vt:lpstr>
      <vt:lpstr>r_021_012_7</vt:lpstr>
      <vt:lpstr>r_021_012_8</vt:lpstr>
      <vt:lpstr>r_021_012_9</vt:lpstr>
      <vt:lpstr>r_021_013_10</vt:lpstr>
      <vt:lpstr>r_021_013_4</vt:lpstr>
      <vt:lpstr>r_021_013_5</vt:lpstr>
      <vt:lpstr>r_021_013_6</vt:lpstr>
      <vt:lpstr>r_021_013_7</vt:lpstr>
      <vt:lpstr>r_021_013_8</vt:lpstr>
      <vt:lpstr>r_021_013_9</vt:lpstr>
      <vt:lpstr>r_021_014_10</vt:lpstr>
      <vt:lpstr>r_021_014_4</vt:lpstr>
      <vt:lpstr>r_021_014_5</vt:lpstr>
      <vt:lpstr>r_021_014_6</vt:lpstr>
      <vt:lpstr>r_021_014_7</vt:lpstr>
      <vt:lpstr>r_021_014_8</vt:lpstr>
      <vt:lpstr>r_021_014_9</vt:lpstr>
      <vt:lpstr>r_021_02_10</vt:lpstr>
      <vt:lpstr>r_021_02_4</vt:lpstr>
      <vt:lpstr>r_021_02_6</vt:lpstr>
      <vt:lpstr>r_021_02_7</vt:lpstr>
      <vt:lpstr>r_021_02_9</vt:lpstr>
      <vt:lpstr>r_021_021_10</vt:lpstr>
      <vt:lpstr>r_021_021_4</vt:lpstr>
      <vt:lpstr>r_021_021_5</vt:lpstr>
      <vt:lpstr>r_021_021_6</vt:lpstr>
      <vt:lpstr>r_021_021_7</vt:lpstr>
      <vt:lpstr>r_021_021_8</vt:lpstr>
      <vt:lpstr>r_021_021_9</vt:lpstr>
      <vt:lpstr>r_021_022_10</vt:lpstr>
      <vt:lpstr>r_021_022_4</vt:lpstr>
      <vt:lpstr>r_021_022_5</vt:lpstr>
      <vt:lpstr>r_021_022_6</vt:lpstr>
      <vt:lpstr>r_021_022_7</vt:lpstr>
      <vt:lpstr>r_021_022_8</vt:lpstr>
      <vt:lpstr>r_021_022_9</vt:lpstr>
      <vt:lpstr>r_021_023_10</vt:lpstr>
      <vt:lpstr>r_021_023_4</vt:lpstr>
      <vt:lpstr>r_021_023_5</vt:lpstr>
      <vt:lpstr>r_021_023_6</vt:lpstr>
      <vt:lpstr>r_021_023_7</vt:lpstr>
      <vt:lpstr>r_021_023_8</vt:lpstr>
      <vt:lpstr>r_021_023_9</vt:lpstr>
      <vt:lpstr>r_021_024_10</vt:lpstr>
      <vt:lpstr>r_021_024_4</vt:lpstr>
      <vt:lpstr>r_021_024_5</vt:lpstr>
      <vt:lpstr>r_021_024_6</vt:lpstr>
      <vt:lpstr>r_021_024_7</vt:lpstr>
      <vt:lpstr>r_021_024_8</vt:lpstr>
      <vt:lpstr>r_021_024_9</vt:lpstr>
      <vt:lpstr>r_021_03_10</vt:lpstr>
      <vt:lpstr>r_021_03_4</vt:lpstr>
      <vt:lpstr>r_021_03_5</vt:lpstr>
      <vt:lpstr>r_021_03_6</vt:lpstr>
      <vt:lpstr>r_021_03_7</vt:lpstr>
      <vt:lpstr>r_021_03_8</vt:lpstr>
      <vt:lpstr>r_021_03_9</vt:lpstr>
      <vt:lpstr>r_022_01_10</vt:lpstr>
      <vt:lpstr>r_022_01_4</vt:lpstr>
      <vt:lpstr>r_022_01_6</vt:lpstr>
      <vt:lpstr>r_022_01_7</vt:lpstr>
      <vt:lpstr>r_022_01_9</vt:lpstr>
      <vt:lpstr>r_022_011_10</vt:lpstr>
      <vt:lpstr>r_022_011_4</vt:lpstr>
      <vt:lpstr>r_022_011_5</vt:lpstr>
      <vt:lpstr>r_022_011_6</vt:lpstr>
      <vt:lpstr>r_022_011_7</vt:lpstr>
      <vt:lpstr>r_022_011_8</vt:lpstr>
      <vt:lpstr>r_022_011_9</vt:lpstr>
      <vt:lpstr>r_022_012_10</vt:lpstr>
      <vt:lpstr>r_022_012_4</vt:lpstr>
      <vt:lpstr>r_022_012_5</vt:lpstr>
      <vt:lpstr>r_022_012_6</vt:lpstr>
      <vt:lpstr>r_022_012_7</vt:lpstr>
      <vt:lpstr>r_022_012_8</vt:lpstr>
      <vt:lpstr>r_022_012_9</vt:lpstr>
      <vt:lpstr>r_022_013_10</vt:lpstr>
      <vt:lpstr>r_022_013_4</vt:lpstr>
      <vt:lpstr>r_022_013_5</vt:lpstr>
      <vt:lpstr>r_022_013_6</vt:lpstr>
      <vt:lpstr>r_022_013_7</vt:lpstr>
      <vt:lpstr>r_022_013_8</vt:lpstr>
      <vt:lpstr>r_022_013_9</vt:lpstr>
      <vt:lpstr>r_022_014_10</vt:lpstr>
      <vt:lpstr>r_022_014_4</vt:lpstr>
      <vt:lpstr>r_022_014_5</vt:lpstr>
      <vt:lpstr>r_022_014_6</vt:lpstr>
      <vt:lpstr>r_022_014_7</vt:lpstr>
      <vt:lpstr>r_022_014_8</vt:lpstr>
      <vt:lpstr>r_022_014_9</vt:lpstr>
      <vt:lpstr>r_022_02_10</vt:lpstr>
      <vt:lpstr>r_022_02_4</vt:lpstr>
      <vt:lpstr>r_022_02_6</vt:lpstr>
      <vt:lpstr>r_022_02_7</vt:lpstr>
      <vt:lpstr>r_022_02_9</vt:lpstr>
      <vt:lpstr>r_022_021_10</vt:lpstr>
      <vt:lpstr>r_022_021_4</vt:lpstr>
      <vt:lpstr>r_022_021_5</vt:lpstr>
      <vt:lpstr>r_022_021_6</vt:lpstr>
      <vt:lpstr>r_022_021_7</vt:lpstr>
      <vt:lpstr>r_022_021_8</vt:lpstr>
      <vt:lpstr>r_022_021_9</vt:lpstr>
      <vt:lpstr>r_022_022_10</vt:lpstr>
      <vt:lpstr>r_022_022_4</vt:lpstr>
      <vt:lpstr>r_022_022_5</vt:lpstr>
      <vt:lpstr>r_022_022_6</vt:lpstr>
      <vt:lpstr>r_022_022_7</vt:lpstr>
      <vt:lpstr>r_022_022_8</vt:lpstr>
      <vt:lpstr>r_022_022_9</vt:lpstr>
      <vt:lpstr>r_022_023_10</vt:lpstr>
      <vt:lpstr>r_022_023_4</vt:lpstr>
      <vt:lpstr>r_022_023_5</vt:lpstr>
      <vt:lpstr>r_022_023_6</vt:lpstr>
      <vt:lpstr>r_022_023_7</vt:lpstr>
      <vt:lpstr>r_022_023_8</vt:lpstr>
      <vt:lpstr>r_022_023_9</vt:lpstr>
      <vt:lpstr>r_022_024_10</vt:lpstr>
      <vt:lpstr>r_022_024_4</vt:lpstr>
      <vt:lpstr>r_022_024_5</vt:lpstr>
      <vt:lpstr>r_022_024_6</vt:lpstr>
      <vt:lpstr>r_022_024_7</vt:lpstr>
      <vt:lpstr>r_022_024_8</vt:lpstr>
      <vt:lpstr>r_022_024_9</vt:lpstr>
      <vt:lpstr>r_022_03_10</vt:lpstr>
      <vt:lpstr>r_022_03_4</vt:lpstr>
      <vt:lpstr>r_022_03_5</vt:lpstr>
      <vt:lpstr>r_022_03_6</vt:lpstr>
      <vt:lpstr>r_022_03_7</vt:lpstr>
      <vt:lpstr>r_022_03_8</vt:lpstr>
      <vt:lpstr>r_022_03_9</vt:lpstr>
      <vt:lpstr>r_023_01_10</vt:lpstr>
      <vt:lpstr>r_023_01_4</vt:lpstr>
      <vt:lpstr>r_023_01_6</vt:lpstr>
      <vt:lpstr>r_023_01_7</vt:lpstr>
      <vt:lpstr>r_023_01_9</vt:lpstr>
      <vt:lpstr>r_023_011_10</vt:lpstr>
      <vt:lpstr>r_023_011_4</vt:lpstr>
      <vt:lpstr>r_023_011_5</vt:lpstr>
      <vt:lpstr>r_023_011_6</vt:lpstr>
      <vt:lpstr>r_023_011_7</vt:lpstr>
      <vt:lpstr>r_023_011_8</vt:lpstr>
      <vt:lpstr>r_023_011_9</vt:lpstr>
      <vt:lpstr>r_023_012_10</vt:lpstr>
      <vt:lpstr>r_023_012_4</vt:lpstr>
      <vt:lpstr>r_023_012_5</vt:lpstr>
      <vt:lpstr>r_023_012_6</vt:lpstr>
      <vt:lpstr>r_023_012_7</vt:lpstr>
      <vt:lpstr>r_023_012_8</vt:lpstr>
      <vt:lpstr>r_023_012_9</vt:lpstr>
      <vt:lpstr>r_023_013_10</vt:lpstr>
      <vt:lpstr>r_023_013_4</vt:lpstr>
      <vt:lpstr>r_023_013_5</vt:lpstr>
      <vt:lpstr>r_023_013_6</vt:lpstr>
      <vt:lpstr>r_023_013_7</vt:lpstr>
      <vt:lpstr>r_023_013_8</vt:lpstr>
      <vt:lpstr>r_023_013_9</vt:lpstr>
      <vt:lpstr>r_023_014_10</vt:lpstr>
      <vt:lpstr>r_023_014_4</vt:lpstr>
      <vt:lpstr>r_023_014_5</vt:lpstr>
      <vt:lpstr>r_023_014_6</vt:lpstr>
      <vt:lpstr>r_023_014_7</vt:lpstr>
      <vt:lpstr>r_023_014_8</vt:lpstr>
      <vt:lpstr>r_023_014_9</vt:lpstr>
      <vt:lpstr>r_023_02_10</vt:lpstr>
      <vt:lpstr>r_023_02_4</vt:lpstr>
      <vt:lpstr>r_023_02_6</vt:lpstr>
      <vt:lpstr>r_023_02_7</vt:lpstr>
      <vt:lpstr>r_023_02_9</vt:lpstr>
      <vt:lpstr>r_023_021_10</vt:lpstr>
      <vt:lpstr>r_023_021_4</vt:lpstr>
      <vt:lpstr>r_023_021_5</vt:lpstr>
      <vt:lpstr>r_023_021_6</vt:lpstr>
      <vt:lpstr>r_023_021_7</vt:lpstr>
      <vt:lpstr>r_023_021_8</vt:lpstr>
      <vt:lpstr>r_023_021_9</vt:lpstr>
      <vt:lpstr>r_023_022_10</vt:lpstr>
      <vt:lpstr>r_023_022_4</vt:lpstr>
      <vt:lpstr>r_023_022_5</vt:lpstr>
      <vt:lpstr>r_023_022_6</vt:lpstr>
      <vt:lpstr>r_023_022_7</vt:lpstr>
      <vt:lpstr>r_023_022_8</vt:lpstr>
      <vt:lpstr>r_023_022_9</vt:lpstr>
      <vt:lpstr>r_023_023_10</vt:lpstr>
      <vt:lpstr>r_023_023_4</vt:lpstr>
      <vt:lpstr>r_023_023_5</vt:lpstr>
      <vt:lpstr>r_023_023_6</vt:lpstr>
      <vt:lpstr>r_023_023_7</vt:lpstr>
      <vt:lpstr>r_023_023_8</vt:lpstr>
      <vt:lpstr>r_023_023_9</vt:lpstr>
      <vt:lpstr>r_023_024_10</vt:lpstr>
      <vt:lpstr>r_023_024_4</vt:lpstr>
      <vt:lpstr>r_023_024_5</vt:lpstr>
      <vt:lpstr>r_023_024_6</vt:lpstr>
      <vt:lpstr>r_023_024_7</vt:lpstr>
      <vt:lpstr>r_023_024_8</vt:lpstr>
      <vt:lpstr>r_023_024_9</vt:lpstr>
      <vt:lpstr>r_023_03_10</vt:lpstr>
      <vt:lpstr>r_023_03_4</vt:lpstr>
      <vt:lpstr>r_023_03_5</vt:lpstr>
      <vt:lpstr>r_023_03_6</vt:lpstr>
      <vt:lpstr>r_023_03_7</vt:lpstr>
      <vt:lpstr>r_023_03_8</vt:lpstr>
      <vt:lpstr>r_023_03_9</vt:lpstr>
      <vt:lpstr>r_025_03_10</vt:lpstr>
      <vt:lpstr>r_025_03_4</vt:lpstr>
      <vt:lpstr>r_025_03_5</vt:lpstr>
      <vt:lpstr>r_025_03_6</vt:lpstr>
      <vt:lpstr>r_025_03_7</vt:lpstr>
      <vt:lpstr>r_025_03_8</vt:lpstr>
      <vt:lpstr>r_025_03_9</vt:lpstr>
      <vt:lpstr>r_025_10</vt:lpstr>
      <vt:lpstr>r_025_4</vt:lpstr>
      <vt:lpstr>r_025_5</vt:lpstr>
      <vt:lpstr>r_025_6</vt:lpstr>
      <vt:lpstr>r_025_7</vt:lpstr>
      <vt:lpstr>r_025_8</vt:lpstr>
      <vt:lpstr>r_025_9</vt:lpstr>
      <vt:lpstr>r_0251_011_10</vt:lpstr>
      <vt:lpstr>r_0251_011_4</vt:lpstr>
      <vt:lpstr>r_0251_011_5</vt:lpstr>
      <vt:lpstr>r_0251_011_6</vt:lpstr>
      <vt:lpstr>r_0251_011_7</vt:lpstr>
      <vt:lpstr>r_0251_011_8</vt:lpstr>
      <vt:lpstr>r_0251_011_9</vt:lpstr>
      <vt:lpstr>r_0251_012_10</vt:lpstr>
      <vt:lpstr>r_0251_012_4</vt:lpstr>
      <vt:lpstr>r_0251_012_5</vt:lpstr>
      <vt:lpstr>r_0251_012_6</vt:lpstr>
      <vt:lpstr>r_0251_012_7</vt:lpstr>
      <vt:lpstr>r_0251_012_8</vt:lpstr>
      <vt:lpstr>r_0251_012_9</vt:lpstr>
      <vt:lpstr>r_0251_013_10</vt:lpstr>
      <vt:lpstr>r_0251_013_4</vt:lpstr>
      <vt:lpstr>r_0251_013_5</vt:lpstr>
      <vt:lpstr>r_0251_013_6</vt:lpstr>
      <vt:lpstr>r_0251_013_7</vt:lpstr>
      <vt:lpstr>r_0251_013_8</vt:lpstr>
      <vt:lpstr>r_0251_013_9</vt:lpstr>
      <vt:lpstr>r_0251_014_10</vt:lpstr>
      <vt:lpstr>r_0251_014_4</vt:lpstr>
      <vt:lpstr>r_0251_014_5</vt:lpstr>
      <vt:lpstr>r_0251_014_6</vt:lpstr>
      <vt:lpstr>r_0251_014_7</vt:lpstr>
      <vt:lpstr>r_0251_014_8</vt:lpstr>
      <vt:lpstr>r_0251_014_9</vt:lpstr>
      <vt:lpstr>r_0252_021_10</vt:lpstr>
      <vt:lpstr>r_0252_021_4</vt:lpstr>
      <vt:lpstr>r_0252_021_5</vt:lpstr>
      <vt:lpstr>r_0252_021_6</vt:lpstr>
      <vt:lpstr>r_0252_021_7</vt:lpstr>
      <vt:lpstr>r_0252_021_8</vt:lpstr>
      <vt:lpstr>r_0252_021_9</vt:lpstr>
      <vt:lpstr>r_0252_022_10</vt:lpstr>
      <vt:lpstr>r_0252_022_4</vt:lpstr>
      <vt:lpstr>r_0252_022_5</vt:lpstr>
      <vt:lpstr>r_0252_022_6</vt:lpstr>
      <vt:lpstr>r_0252_022_7</vt:lpstr>
      <vt:lpstr>r_0252_022_8</vt:lpstr>
      <vt:lpstr>r_0252_022_9</vt:lpstr>
      <vt:lpstr>r_0252_023_10</vt:lpstr>
      <vt:lpstr>r_0252_023_4</vt:lpstr>
      <vt:lpstr>r_0252_023_5</vt:lpstr>
      <vt:lpstr>r_0252_023_6</vt:lpstr>
      <vt:lpstr>r_0252_023_7</vt:lpstr>
      <vt:lpstr>r_0252_023_8</vt:lpstr>
      <vt:lpstr>r_0252_023_9</vt:lpstr>
      <vt:lpstr>r_0252_024_10</vt:lpstr>
      <vt:lpstr>r_0252_024_4</vt:lpstr>
      <vt:lpstr>r_0252_024_5</vt:lpstr>
      <vt:lpstr>r_0252_024_6</vt:lpstr>
      <vt:lpstr>r_0252_024_7</vt:lpstr>
      <vt:lpstr>r_0252_024_8</vt:lpstr>
      <vt:lpstr>r_0252_024_9</vt:lpstr>
      <vt:lpstr>r_026_10</vt:lpstr>
      <vt:lpstr>r_026_4</vt:lpstr>
      <vt:lpstr>r_026_7</vt:lpstr>
      <vt:lpstr>r_0261_04_10</vt:lpstr>
      <vt:lpstr>r_0261_04_5</vt:lpstr>
      <vt:lpstr>r_0261_04_6</vt:lpstr>
      <vt:lpstr>r_0261_04_8</vt:lpstr>
      <vt:lpstr>r_0261_04_9</vt:lpstr>
      <vt:lpstr>r_0262_05_10</vt:lpstr>
      <vt:lpstr>r_0262_05_5</vt:lpstr>
      <vt:lpstr>r_0262_05_6</vt:lpstr>
      <vt:lpstr>r_0262_05_8</vt:lpstr>
      <vt:lpstr>r_0262_05_9</vt:lpstr>
      <vt:lpstr>r_029_011_10</vt:lpstr>
      <vt:lpstr>r_029_011_4</vt:lpstr>
      <vt:lpstr>r_029_011_5</vt:lpstr>
      <vt:lpstr>r_029_011_6</vt:lpstr>
      <vt:lpstr>r_029_011_7</vt:lpstr>
      <vt:lpstr>r_029_011_8</vt:lpstr>
      <vt:lpstr>r_029_011_9</vt:lpstr>
      <vt:lpstr>r_029_012_10</vt:lpstr>
      <vt:lpstr>r_029_012_4</vt:lpstr>
      <vt:lpstr>r_029_012_5</vt:lpstr>
      <vt:lpstr>r_029_012_6</vt:lpstr>
      <vt:lpstr>r_029_012_7</vt:lpstr>
      <vt:lpstr>r_029_012_8</vt:lpstr>
      <vt:lpstr>r_029_012_9</vt:lpstr>
      <vt:lpstr>r_029_013_10</vt:lpstr>
      <vt:lpstr>r_029_013_4</vt:lpstr>
      <vt:lpstr>r_029_013_5</vt:lpstr>
      <vt:lpstr>r_029_013_6</vt:lpstr>
      <vt:lpstr>r_029_013_7</vt:lpstr>
      <vt:lpstr>r_029_013_8</vt:lpstr>
      <vt:lpstr>r_029_013_9</vt:lpstr>
      <vt:lpstr>r_029_014_10</vt:lpstr>
      <vt:lpstr>r_029_014_4</vt:lpstr>
      <vt:lpstr>r_029_014_5</vt:lpstr>
      <vt:lpstr>r_029_014_6</vt:lpstr>
      <vt:lpstr>r_029_014_7</vt:lpstr>
      <vt:lpstr>r_029_014_8</vt:lpstr>
      <vt:lpstr>r_029_014_9</vt:lpstr>
      <vt:lpstr>r_029_03_10</vt:lpstr>
      <vt:lpstr>r_029_03_4</vt:lpstr>
      <vt:lpstr>r_029_03_5</vt:lpstr>
      <vt:lpstr>r_029_03_6</vt:lpstr>
      <vt:lpstr>r_029_03_7</vt:lpstr>
      <vt:lpstr>r_029_03_8</vt:lpstr>
      <vt:lpstr>r_029_03_9</vt:lpstr>
      <vt:lpstr>r_029_10</vt:lpstr>
      <vt:lpstr>r_029_4</vt:lpstr>
      <vt:lpstr>r_029_6</vt:lpstr>
      <vt:lpstr>r_029_7</vt:lpstr>
      <vt:lpstr>r_029_9</vt:lpstr>
      <vt:lpstr>r_030_01_10</vt:lpstr>
      <vt:lpstr>r_030_01_4</vt:lpstr>
      <vt:lpstr>r_030_01_5</vt:lpstr>
      <vt:lpstr>r_030_01_6</vt:lpstr>
      <vt:lpstr>r_030_01_7</vt:lpstr>
      <vt:lpstr>r_030_01_8</vt:lpstr>
      <vt:lpstr>r_030_01_9</vt:lpstr>
      <vt:lpstr>r_030_02_10</vt:lpstr>
      <vt:lpstr>r_030_02_4</vt:lpstr>
      <vt:lpstr>r_030_02_5</vt:lpstr>
      <vt:lpstr>r_030_02_6</vt:lpstr>
      <vt:lpstr>r_030_02_7</vt:lpstr>
      <vt:lpstr>r_030_02_8</vt:lpstr>
      <vt:lpstr>r_030_02_9</vt:lpstr>
      <vt:lpstr>r_030_03_10</vt:lpstr>
      <vt:lpstr>r_030_03_4</vt:lpstr>
      <vt:lpstr>r_030_03_5</vt:lpstr>
      <vt:lpstr>r_030_03_6</vt:lpstr>
      <vt:lpstr>r_030_03_7</vt:lpstr>
      <vt:lpstr>r_030_03_8</vt:lpstr>
      <vt:lpstr>r_030_03_9</vt:lpstr>
      <vt:lpstr>r_030_10</vt:lpstr>
      <vt:lpstr>r_030_4</vt:lpstr>
      <vt:lpstr>r_030_5</vt:lpstr>
      <vt:lpstr>r_030_6</vt:lpstr>
      <vt:lpstr>r_030_7</vt:lpstr>
      <vt:lpstr>r_030_8</vt:lpstr>
      <vt:lpstr>r_030_9</vt:lpstr>
      <vt:lpstr>r_031_01_10</vt:lpstr>
      <vt:lpstr>r_031_01_4</vt:lpstr>
      <vt:lpstr>r_031_01_5</vt:lpstr>
      <vt:lpstr>r_031_01_6</vt:lpstr>
      <vt:lpstr>r_031_01_7</vt:lpstr>
      <vt:lpstr>r_031_01_8</vt:lpstr>
      <vt:lpstr>r_031_01_9</vt:lpstr>
      <vt:lpstr>r_031_02_10</vt:lpstr>
      <vt:lpstr>r_031_02_4</vt:lpstr>
      <vt:lpstr>r_031_02_5</vt:lpstr>
      <vt:lpstr>r_031_02_6</vt:lpstr>
      <vt:lpstr>r_031_02_7</vt:lpstr>
      <vt:lpstr>r_031_02_8</vt:lpstr>
      <vt:lpstr>r_031_02_9</vt:lpstr>
      <vt:lpstr>r_031_03_10</vt:lpstr>
      <vt:lpstr>r_031_03_4</vt:lpstr>
      <vt:lpstr>r_031_03_5</vt:lpstr>
      <vt:lpstr>r_031_03_6</vt:lpstr>
      <vt:lpstr>r_031_03_7</vt:lpstr>
      <vt:lpstr>r_031_03_8</vt:lpstr>
      <vt:lpstr>r_031_03_9</vt:lpstr>
      <vt:lpstr>r_031_04_4</vt:lpstr>
      <vt:lpstr>r_031_04_5</vt:lpstr>
      <vt:lpstr>r_031_04_6</vt:lpstr>
      <vt:lpstr>r_031_04_7</vt:lpstr>
      <vt:lpstr>r_031_04_8</vt:lpstr>
      <vt:lpstr>r_031_04_9</vt:lpstr>
      <vt:lpstr>r_031_05_4</vt:lpstr>
      <vt:lpstr>r_031_05_5</vt:lpstr>
      <vt:lpstr>r_031_05_6</vt:lpstr>
      <vt:lpstr>r_031_05_7</vt:lpstr>
      <vt:lpstr>r_031_05_8</vt:lpstr>
      <vt:lpstr>r_031_05_9</vt:lpstr>
      <vt:lpstr>UNN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2018-04-25T08:43:27Z</cp:lastPrinted>
  <dcterms:created xsi:type="dcterms:W3CDTF">2017-03-30T09:36:09Z</dcterms:created>
  <dcterms:modified xsi:type="dcterms:W3CDTF">2018-06-14T12:00:09Z</dcterms:modified>
</cp:coreProperties>
</file>